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287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<sst xmlns="http://schemas.openxmlformats.org/spreadsheetml/2006/main" count="2495" uniqueCount="1036">
  <si>
    <t>Автоматический выключатель (лднополюсный), тип хар-ки С, Iр =16А ВА 47-29-1С16-УХЛ3 арт. 318286</t>
  </si>
  <si>
    <t>Автоматический выключатель (однополюсный), тип хар-ки С, Iр =10А ВА 47-29-1С10-УХЛ3 арт. 318195</t>
  </si>
  <si>
    <t xml:space="preserve">Щит распределительный навесной пластиковый, IP40, 200х95х256мм, ЩРН-П-12 арт. 149406, укомплектованный:  </t>
  </si>
  <si>
    <t>Подвесной линейный светильник 4000K 39W 80х40х1500мм 3900Лм IP40, чёрный LINEAR N8040 код. 11357</t>
  </si>
  <si>
    <t>Подвесной линейный светильник 4000K 39W 80х40х1500мм 3900Лм IP40, белый LINEAR N8040 код. 11357</t>
  </si>
  <si>
    <t xml:space="preserve">Линейный светодиодный светильник 40х910х50(h)мм 2550Лм IP54 4000 К 22В, металлик матовый  </t>
  </si>
  <si>
    <t>Т -Линия 40 W 1000 х 78 х 89 мм, 4000 К , 5400 Лм , IP67 Т -Линия v2.0 арт. PL-1201.
0500.0030-50.222222</t>
  </si>
  <si>
    <t>Выключатель одноклавишный для скрытой установки, IP 20, 10а EEV10-021-10, Лондон</t>
  </si>
  <si>
    <t>Выключатель одноклавишный проходной  для скрытой установки, IP 20, 10а EEV10-125-10, Лондон</t>
  </si>
  <si>
    <t>Клеммник для распаячной и универальной коробок, 60х60х15мм  арт. plc-020-017</t>
  </si>
  <si>
    <t>Раздел 19. Водоснабжения и канализация</t>
  </si>
  <si>
    <t>Материалы к разделу 19.  Водоснабжения и канализация</t>
  </si>
  <si>
    <t xml:space="preserve">Санитарно- техническое оборудование  </t>
  </si>
  <si>
    <t xml:space="preserve"> </t>
  </si>
  <si>
    <t xml:space="preserve">Унитаз-компакт с косым выпуском  34,5х65х81(h),см в комплекте:  </t>
  </si>
  <si>
    <t xml:space="preserve">Гофра для унитаза  </t>
  </si>
  <si>
    <t xml:space="preserve">Гибкая подводка для унитаза 55см  </t>
  </si>
  <si>
    <t xml:space="preserve">Раковина  с пьедесталом 55,5х41х17(h) см  </t>
  </si>
  <si>
    <t xml:space="preserve">Смеситель для раковины, мойки  </t>
  </si>
  <si>
    <t xml:space="preserve">Гибкая подводка для смесителей (комплект- 2 шт.)  </t>
  </si>
  <si>
    <t>комп.</t>
  </si>
  <si>
    <t xml:space="preserve">Сифон для раковины, умывальника, мойки  </t>
  </si>
  <si>
    <t xml:space="preserve">Мойка кухонная  </t>
  </si>
  <si>
    <t xml:space="preserve">Умягчитель воды для технологического оборудования  </t>
  </si>
  <si>
    <t xml:space="preserve">Поддон для душа стальной  80х80х14,5(h) см диаметр слива 5,8см  </t>
  </si>
  <si>
    <t xml:space="preserve">Смеситель  для душа с гибким шлангом  </t>
  </si>
  <si>
    <t xml:space="preserve">Смеситель для душа с душевой сеткой на штанге  </t>
  </si>
  <si>
    <t xml:space="preserve">Кран поливочный внутренний 25мм (с подводкой холодной и горячей воды)  </t>
  </si>
  <si>
    <t xml:space="preserve">Трап вертикальный Ани выпуск d 110 мм, нерегулируемый, решетка нержавеющая сталь  </t>
  </si>
  <si>
    <t xml:space="preserve">Жироуловитель Термит 0,3-15  </t>
  </si>
  <si>
    <t xml:space="preserve">Насос Sololift2 D-2 без измельчителя  </t>
  </si>
  <si>
    <t xml:space="preserve">Saniwall PRO  </t>
  </si>
  <si>
    <t xml:space="preserve">Изоляция, ремкомплекты  </t>
  </si>
  <si>
    <t xml:space="preserve">Лента Фум 12ммх10мх0.075 FORA  </t>
  </si>
  <si>
    <t xml:space="preserve">Паста для уплотнения резьбовых соединений 70гр. FORA  </t>
  </si>
  <si>
    <t xml:space="preserve">Шнур Вилатерм  3мм/5мм/10мм/30мм  </t>
  </si>
  <si>
    <t xml:space="preserve">Смазка сантехническая для канализационной трубы, 400 мл, силикон, аэрозоль  </t>
  </si>
  <si>
    <t xml:space="preserve">Герметик силикон. универс. Boxer прозрачный 260мл  </t>
  </si>
  <si>
    <t xml:space="preserve">Монтажная пена KUDO HOME20+, адаптерная, всесезонная, выход 20 л, 650 мл  </t>
  </si>
  <si>
    <t xml:space="preserve">Гидроизоляция Пенетрон Пенекрит цементная для швов и трещин 25 кг  </t>
  </si>
  <si>
    <t xml:space="preserve">Гидроизоляционный жгут (гидропрокладка) Пенетрон Пенебар (Penetron Penebar) 23 мм х 5 м  </t>
  </si>
  <si>
    <t xml:space="preserve">Оборудование системы горячего водоснабжения  </t>
  </si>
  <si>
    <t xml:space="preserve">Проточный электрический водонагреватель Thermex Topflow Pro 24000  </t>
  </si>
  <si>
    <t xml:space="preserve">Проточный электрический водонагреватель THERMEX Topflow 1500  </t>
  </si>
  <si>
    <t xml:space="preserve">Проточный электрический водонагреватель THERMEX Topflow 8000  </t>
  </si>
  <si>
    <t xml:space="preserve">ХОЛОДНОЕ ВОДОСНАБЖЕНИЕ (Ст.В1)  </t>
  </si>
  <si>
    <t xml:space="preserve">Трубопроводы  </t>
  </si>
  <si>
    <t>Труба полипропиленовая PP-R SDR11 ?50х4,6мм, PN10,питьевая ТУ 2248-002-45726757-01        ГОСТ 32415-2013</t>
  </si>
  <si>
    <t>Труба полипропиленовая PP-R SDR11 ?40х3,7мм, PN10,питьевая ТУ 2248-002-45726757-01        ГОСТ 32415-2013</t>
  </si>
  <si>
    <t>Труба полипропиленовая PP-R SDR11 ?32х2,9мм, PN10,питьевая ТУ 2248-002-45726757-01        ГОСТ 32415-2013</t>
  </si>
  <si>
    <t>Труба полипропиленовая PP-R SDR11 ?25х2,3мм, PN10,питьевая ТУ 2248-002-45726757-01        ГОСТ 32415-2013</t>
  </si>
  <si>
    <t>Труба полипропиленовая PP-R SDR11 ?20х1,9мм, PN10,питьевая ТУ 2248-002-45726757-01        ГОСТ 32415-2013</t>
  </si>
  <si>
    <t xml:space="preserve">Арматура  </t>
  </si>
  <si>
    <t>Кран шаровой Valtec BASE штуцер-штуцер (бабочка)  20мм  VT.219.N</t>
  </si>
  <si>
    <t>Кран шаровой Valtec BASE  штуцер-штуцер (бабочка)  25мм VT.219.N</t>
  </si>
  <si>
    <t xml:space="preserve">Кран шаровой полипропиленовый  с латунной сальниковой гильзой 25мм под приварку  </t>
  </si>
  <si>
    <t xml:space="preserve">Кран шаровой полипропиленовый с латунной сальниковой гильзой 32мм под приварку  </t>
  </si>
  <si>
    <t xml:space="preserve">Кран шаровой полипропиленовый  с латунной сальниковой гильзой 40мм под приварку  </t>
  </si>
  <si>
    <t xml:space="preserve">Кран шаровой полипропиленовый  с латунной сальниковой гильзой 50мм под приварку  </t>
  </si>
  <si>
    <t xml:space="preserve">Кран шаровой латунь со спускником BVR-D никель Ду 32 G1 1/4  </t>
  </si>
  <si>
    <t xml:space="preserve">Кран шаровой латунь со спускником BVR-D никель Ду 25 G1 1/4  </t>
  </si>
  <si>
    <t xml:space="preserve">Кран шаровой латунь со спускником BVR-D никель Ду 20 G1 1/4  </t>
  </si>
  <si>
    <t xml:space="preserve">Тройник переходной PP-R SDR11 PN10  Ду50х32х50мм  </t>
  </si>
  <si>
    <t xml:space="preserve">Тройник переходной PP-R SDR11 PN10 Ду50х25х50мм  </t>
  </si>
  <si>
    <t xml:space="preserve">Тройник переходной PP-R SDR11 PN10 Ду40х20х40мм  </t>
  </si>
  <si>
    <t xml:space="preserve">Тройник переходной PP-R SDR11 PN10 Ду32х20х32мм  </t>
  </si>
  <si>
    <t xml:space="preserve">Тройник переходной PP-R SDR11 PN10 Ду25х20х20мм  </t>
  </si>
  <si>
    <t xml:space="preserve">Тройник переходной PP-R SDR11 PN10 Ду25х20х25мм  </t>
  </si>
  <si>
    <t xml:space="preserve">Тройник PP-R SDR11 PN10 Ду50 мм  </t>
  </si>
  <si>
    <t xml:space="preserve">Тройник PP-R SDR11 PN10 Ду32 мм  </t>
  </si>
  <si>
    <t xml:space="preserve">Тройник PP-R SDR11 PN10 Ду25 мм  </t>
  </si>
  <si>
    <t xml:space="preserve">Тройник PP-R SDR11 PN10 Ду20 мм  </t>
  </si>
  <si>
    <t xml:space="preserve">Обвод короткий Ду20мм  </t>
  </si>
  <si>
    <t xml:space="preserve">Водорозетка двойная на планке d20 х1/2 в/р (полипропилен)  </t>
  </si>
  <si>
    <t xml:space="preserve">Планка с водорозетками, Valfex, DN 20 мм, резьба ?"  </t>
  </si>
  <si>
    <t xml:space="preserve">Муфта комбинированная разъемная  32мм  </t>
  </si>
  <si>
    <t xml:space="preserve">Муфта комбинированная разъемная  40мм  </t>
  </si>
  <si>
    <t xml:space="preserve">Муфта комбинированная разъемная  50мм  </t>
  </si>
  <si>
    <t xml:space="preserve">Муфта переходная 25-20мм  </t>
  </si>
  <si>
    <t xml:space="preserve">Муфта переходная 32-20мм  </t>
  </si>
  <si>
    <t xml:space="preserve">Муфта переходная 40-20мм  </t>
  </si>
  <si>
    <t>Гильза из труб стальных водогазопроводных для пропуска трубопровода 20мм/76х3,0мм  L=250мм ГОССт.Т3262-75*</t>
  </si>
  <si>
    <t>Гильза из труб стальных водогазопроводных для пропуска трубопровода 25мм/76х3,0мм  L=250мм ГОССт.Т3262-75*</t>
  </si>
  <si>
    <t>Гильза из труб стальных водогазопроводных для пропуска трубопровода 32мм/76х3,0мм  L=250мм ГОССт.Т3262-75*</t>
  </si>
  <si>
    <t>Гильза из труб стальных водогазопроводных для пропуска трубопровода 40мм/89х4,0мм  L=250мм ГОССт.Т3262-75*</t>
  </si>
  <si>
    <t>Гильза из труб стальных водогазопроводных для пропуска трубопровода 50мм/108х4,0мм  L=250мм ГОССт.Т3262-75*</t>
  </si>
  <si>
    <t>Гильза для труб 90мм/ 100мм/325х5,0мм ГОСТ10704-91</t>
  </si>
  <si>
    <t xml:space="preserve">Трубная изоляция  </t>
  </si>
  <si>
    <t xml:space="preserve">Энергофлекс Супер 9мм  </t>
  </si>
  <si>
    <t xml:space="preserve">37521  </t>
  </si>
  <si>
    <t xml:space="preserve">37524  </t>
  </si>
  <si>
    <t xml:space="preserve">35/9-2  </t>
  </si>
  <si>
    <t xml:space="preserve">42/9-2  </t>
  </si>
  <si>
    <t xml:space="preserve">54/9-2  </t>
  </si>
  <si>
    <t xml:space="preserve">110/9-2  </t>
  </si>
  <si>
    <t>м1</t>
  </si>
  <si>
    <t xml:space="preserve">Крепление трубопроводов  </t>
  </si>
  <si>
    <t xml:space="preserve">Опора одинарная для крепления труб 20мм/25мм  </t>
  </si>
  <si>
    <t>40 / 36</t>
  </si>
  <si>
    <t>Труба полипропиленовая PP-R SDR11 ?50х8,3мм, PN20,питьевая ТУ 2248-002-45726757-01        ГОСТ 32415-2013</t>
  </si>
  <si>
    <t>Труба полипропиленовая PP-R SDR11 ?40х6,7мм, PN20,питьевая ТУ 2248-002-45726757-01        ГОСТ 32415-2013</t>
  </si>
  <si>
    <t>Труба полипропиленовая PP-R SDR11 ?32х5,4мм, PN20,питьевая ТУ 2248-002-45726757-01        ГОСТ 32415-2013</t>
  </si>
  <si>
    <t>Труба полипропиленовая PP-R SDR11 ?25х4,2мм, PN20,питьевая ТУ 2248-002-45726757-01        ГОСТ 32415-2013</t>
  </si>
  <si>
    <t>Труба полипропиленовая PP-R SDR11 ?20х3,4мм, PN20,питьевая ТУ 2248-002-45726757-01        ГОСТ 32415-2013</t>
  </si>
  <si>
    <t xml:space="preserve">Кран шаровой латунь со спускником  Ду 32  </t>
  </si>
  <si>
    <t xml:space="preserve">Кран шаровой латунь со спускником Ду 25  </t>
  </si>
  <si>
    <t xml:space="preserve">Кран шаровой латунь со спускником Ду 20   </t>
  </si>
  <si>
    <t xml:space="preserve">Тройник переходной PP-R SDR11 PN20  Ду50х32х50мм  </t>
  </si>
  <si>
    <t xml:space="preserve">Тройник переходной PP-R SDR11 PN20 Ду50х25х50мм  </t>
  </si>
  <si>
    <t xml:space="preserve">Тройник переходной PP-R SDR11 PN20 Ду40х20х40мм  </t>
  </si>
  <si>
    <t xml:space="preserve">Тройник переходной PP-R SDR11 PN20 Ду32х20х32мм  </t>
  </si>
  <si>
    <t xml:space="preserve">Тройник переходной PP-R SDR11 PN20 Ду25х20х20мм  </t>
  </si>
  <si>
    <t xml:space="preserve">Тройник переходной PP-R SDR11 PN20 Ду25х20х25мм  </t>
  </si>
  <si>
    <t xml:space="preserve">Тройник PP-R SDR11 PN20 Ду50 мм  </t>
  </si>
  <si>
    <t xml:space="preserve">Тройник PP-R SDR11 PN20 Ду32 мм  </t>
  </si>
  <si>
    <t xml:space="preserve">Тройник PP-R SDR11 PN20 Ду25 мм  </t>
  </si>
  <si>
    <t xml:space="preserve">Тройник PP-R SDR11 PN20 Ду20 мм  </t>
  </si>
  <si>
    <t>Гильза для труб 90мм/ 75мм / 100мм/325х5,0мм ГОСТ10704-91</t>
  </si>
  <si>
    <t>18/ 18/ 18</t>
  </si>
  <si>
    <t>70/ 106/ 70</t>
  </si>
  <si>
    <t>50 /32</t>
  </si>
  <si>
    <t xml:space="preserve">Внутренее противопожарное водоснабжение (система В2) в осях 18-25  </t>
  </si>
  <si>
    <t xml:space="preserve">Противопожарное оборудование  </t>
  </si>
  <si>
    <t>Шкаф пожарный ШПК-320ВОБ 540х1300х230(h) в комплекте:  ШПК-320ВОБ</t>
  </si>
  <si>
    <t xml:space="preserve">- Клапан пожарного крана 15БЗР  </t>
  </si>
  <si>
    <t xml:space="preserve">- Огнетушитель углекислотный ОУ-3 на 5 литров  </t>
  </si>
  <si>
    <t xml:space="preserve">Муфта противопожарная   </t>
  </si>
  <si>
    <t>- Муфта противопожарная 50  ТУ 5285-027-13267785-04</t>
  </si>
  <si>
    <t>- Муфта противопожарная 110 ТУ 5285-027-13267785-04</t>
  </si>
  <si>
    <t>Трубы стальные электросварные  Ру 1,6 МПа  O76х4,00мм   ГОСТ10704-91</t>
  </si>
  <si>
    <t xml:space="preserve">Затвор дисковый межфланцевый ЗПФ ЛАЗ Ду 65 Ру 16   </t>
  </si>
  <si>
    <t xml:space="preserve">Фланец стальной приварной Ду65мм  </t>
  </si>
  <si>
    <t>Тройник равнопроходной 76х4,0мм ГОСТ 17375-2001</t>
  </si>
  <si>
    <t xml:space="preserve">Эмаль ПФ-115  </t>
  </si>
  <si>
    <t>м2/ кг</t>
  </si>
  <si>
    <t>85,95/38,0</t>
  </si>
  <si>
    <t>Грунтовка ГФ-021 ГОСТ 17376-2001</t>
  </si>
  <si>
    <t>85,95/11,0</t>
  </si>
  <si>
    <t xml:space="preserve">ХОМУТ КРЕПЕЖНЫЙ ОЦИНКОВАННЫЙ С РЕЗИНОВОЙ ПРОКЛАДКОЙ ДУ-65 (ДН 75-80) (2 1/2") М8/М10 Б/К STRONGMAN  </t>
  </si>
  <si>
    <t xml:space="preserve">КАНАЛИЗАЦИЯ ХОЗ-БЫТОВАЯ (К1)  </t>
  </si>
  <si>
    <t>Муфта соединительная с уплотнительными кольцами 110мм/50мм ГОСТ Р54475-2011</t>
  </si>
  <si>
    <t xml:space="preserve">Переход 110х50мм под мойки технолог.  </t>
  </si>
  <si>
    <t xml:space="preserve"> Переход 110х160мм ГОССт.Т32412-2013</t>
  </si>
  <si>
    <t xml:space="preserve">Хомут Полипластик  50 мм полипропилен  </t>
  </si>
  <si>
    <t xml:space="preserve">Хомут Полипластик  110 мм полипропилен  </t>
  </si>
  <si>
    <t xml:space="preserve">Хомут трубный с снтехнической шпилькой и дюбелем для крепления труб O50  с уплотнительным кольцом  </t>
  </si>
  <si>
    <t xml:space="preserve">Хомут трубный с снтехнической шпилькой и дюбелем для крепления труб O110  с уплотнительным кольцом  </t>
  </si>
  <si>
    <t xml:space="preserve">Узлы выпусков  </t>
  </si>
  <si>
    <t xml:space="preserve">Изоляция наружных поверхностей гильз битусмной мастикой в 2 два слою по слою битумного праймера:  </t>
  </si>
  <si>
    <t xml:space="preserve">- Технониколь Мастика битумная Империал Изоляционная, 5,0 л  </t>
  </si>
  <si>
    <t>л</t>
  </si>
  <si>
    <t xml:space="preserve">- Праймер битумный Bitumast 4,2 кг/5 л  </t>
  </si>
  <si>
    <t xml:space="preserve">Внутренний водосток (система К2) в осях 1-9  </t>
  </si>
  <si>
    <t>Труба НПВХ SDR26 110х4,20мм ГОСТ 32412-2013</t>
  </si>
  <si>
    <t xml:space="preserve">Воронка водосточная с электрообогревом   </t>
  </si>
  <si>
    <t xml:space="preserve">Патрубок компенсационный Ду110мм  </t>
  </si>
  <si>
    <t xml:space="preserve">Ревизия напорная раструбная с фланцем НПВХ 110 серая  </t>
  </si>
  <si>
    <t xml:space="preserve">Тройник стальной приварной ?108х6,0мм-57х6,0мм   </t>
  </si>
  <si>
    <t xml:space="preserve">Переход стальной приварной 57х40мм  </t>
  </si>
  <si>
    <t xml:space="preserve">Переход с НПВХ на сталь, фланцевый 110мм PN10  </t>
  </si>
  <si>
    <t xml:space="preserve">Вентиль запорный фланцевый Ру1,6МПа, Ду40мм  </t>
  </si>
  <si>
    <t>Покрытие труб грунтовкой ГФ-021 ГОСТ25129-82*</t>
  </si>
  <si>
    <t>м2/кг</t>
  </si>
  <si>
    <t>9,85/1,68</t>
  </si>
  <si>
    <t>Окраска труб Эмалью ПФ-115 ГОСТ6465-76</t>
  </si>
  <si>
    <t>9,85/5,90</t>
  </si>
  <si>
    <t xml:space="preserve">Металлоконструкции для крепления трубопроводов  </t>
  </si>
  <si>
    <t xml:space="preserve">Гильза металлическая для труб 160мм/426х5,0мм из  труб стальных ГОСТ10704-91 L=600мм  </t>
  </si>
  <si>
    <t>Главный энергетик</t>
  </si>
  <si>
    <t>Д.С. Мосиенко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</si>
  <si>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</si>
  <si>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</si>
  <si>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</si>
  <si>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</si>
  <si>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</si>
  <si>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</si>
  <si>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</si>
  <si>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</si>
  <si>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</si>
  <si>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</si>
  <si>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</si>
  <si>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</si>
  <si>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</si>
  <si>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</si>
  <si>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</si>
  <si>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</si>
  <si>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</si>
  <si>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</si>
  <si>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</si>
  <si>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</si>
  <si>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</si>
  <si>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</si>
  <si>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</si>
  <si>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</si>
  <si>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</si>
  <si>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</si>
  <si>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</si>
  <si>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</si>
  <si>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</si>
  <si>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</si>
  <si>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</si>
  <si>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</si>
  <si>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</si>
  <si>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</si>
  <si>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</si>
  <si>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</si>
  <si>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</si>
  <si>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</si>
  <si>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</si>
  <si>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</si>
  <si>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</si>
  <si>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</si>
  <si>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</si>
  <si>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</si>
  <si>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</si>
  <si>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</si>
  <si>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</si>
  <si>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</si>
  <si>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</si>
  <si>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</si>
  <si>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</si>
  <si>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</si>
  <si>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</si>
  <si>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</si>
  <si>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</si>
  <si>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</si>
  <si>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</si>
  <si>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</si>
  <si>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</si>
  <si>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</si>
  <si>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</si>
  <si>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</si>
  <si>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</si>
  <si>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</si>
  <si>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</si>
  <si>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</si>
  <si>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</si>
  <si>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</si>
  <si>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</si>
  <si>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</si>
  <si>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</si>
  <si>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</si>
  <si>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</si>
  <si>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</si>
  <si>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</si>
  <si>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</si>
  <si>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</si>
  <si>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</si>
  <si>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</si>
  <si>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</si>
  <si>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</si>
  <si>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</si>
  <si>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</si>
  <si>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</si>
  <si>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</si>
  <si>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</si>
  <si>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</si>
  <si>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</si>
  <si>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</si>
  <si>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</si>
  <si>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</si>
  <si>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</si>
  <si>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</si>
  <si>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</si>
  <si>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</si>
  <si>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</si>
  <si>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</si>
  <si>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</si>
  <si>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</si>
  <si>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</si>
  <si>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</si>
  <si>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</si>
  <si>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</si>
  <si>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</si>
  <si>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</si>
  <si>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</si>
  <si>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</si>
  <si>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</si>
  <si>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</si>
  <si>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</si>
  <si>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</si>
  <si>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</si>
  <si>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</si>
  <si>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</si>
  <si>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Монтаж системы хозяйственно-питьевого водоснабжения</t>
  </si>
  <si>
    <t>Монтаж системы горячего водоснабжения</t>
  </si>
  <si>
    <t>Монтаж системы внутреннего пожаротушения</t>
  </si>
  <si>
    <t>Монтаж системы бытовой канализации</t>
  </si>
  <si>
    <t>Монтаж системы дождевой канализации</t>
  </si>
  <si>
    <t xml:space="preserve">Уголок 90   PN10  Ду50 мм  </t>
  </si>
  <si>
    <t xml:space="preserve">Уголок 90   PN10  Ду40 мм  </t>
  </si>
  <si>
    <t xml:space="preserve">Уголок 90   PN10  Ду32 мм  </t>
  </si>
  <si>
    <t xml:space="preserve">Уголок 90   PN10  Ду25 мм  </t>
  </si>
  <si>
    <t xml:space="preserve">Уголок 90   PN10  Ду20 мм  </t>
  </si>
  <si>
    <t xml:space="preserve">Уголок 45   PN10  Ду50 мм  </t>
  </si>
  <si>
    <t xml:space="preserve">Уголок 45   PN10  Ду40 мм  </t>
  </si>
  <si>
    <t xml:space="preserve">Уголок 45  PN10   Ду32 мм  </t>
  </si>
  <si>
    <t xml:space="preserve">Уголок 45   PN10  Ду25 мм  </t>
  </si>
  <si>
    <t xml:space="preserve">Уголок 45  PN10   Ду20 мм  </t>
  </si>
  <si>
    <t xml:space="preserve">Уголок наружный с креплением  90    Ду20 мм  </t>
  </si>
  <si>
    <t xml:space="preserve">Уголок 90   PN20  Ду50 мм  </t>
  </si>
  <si>
    <t xml:space="preserve">Уголок 90   PN20  Ду40 мм  </t>
  </si>
  <si>
    <t xml:space="preserve">Уголок 90   PN20  Ду32 мм  </t>
  </si>
  <si>
    <t xml:space="preserve">Уголок 90   PN20  Ду25 мм  </t>
  </si>
  <si>
    <t xml:space="preserve">Уголок 90   PN20  Ду20 мм  </t>
  </si>
  <si>
    <t xml:space="preserve">Уголок 45   PN20  Ду50 мм  </t>
  </si>
  <si>
    <t xml:space="preserve">Уголок 45   PN20  Ду40 мм  </t>
  </si>
  <si>
    <t xml:space="preserve">Уголок 45  PN20   Ду32 мм  </t>
  </si>
  <si>
    <t xml:space="preserve">Уголок 45   PN20  Ду25 мм  </t>
  </si>
  <si>
    <t xml:space="preserve">Уголок 45  PN20   Ду20 мм  </t>
  </si>
  <si>
    <t>Отвод 90 76мм ГОСТ 17375-2001</t>
  </si>
  <si>
    <t xml:space="preserve">Отвод  стальной ?110мм  45  </t>
  </si>
  <si>
    <t>Труба полипропиленовая PP-R SDR11 110х10,0мм, PN10, питьевая ТУ 2248-002-45726757-01        ГОСТ 32415-2013</t>
  </si>
  <si>
    <t>Труба полипропиленовая PP-R SDR11 90х8,20мм, PN10, питьевая ТУ 2248-002-45726757-01        ГОСТ 32415-2013</t>
  </si>
  <si>
    <t>Труба полипропиленовая PP-R SDR11 110х15,10мм, PN20, питьевая ТУ 2248-002-45726757-01        ГОСТ 32415-2013</t>
  </si>
  <si>
    <t>Труба полипропиленовая PP-R SDR11 90х12,30мм, PN20, питьевая ТУ 2248-002-45726757-01        ГОСТ 32415-2013</t>
  </si>
  <si>
    <t>Труба полипропиленовая PP-R SDR11 75х10,30мм, PN20, питьевая ТУ 2248-002-45726757-01        ГОСТ 32415-2013</t>
  </si>
  <si>
    <t xml:space="preserve">- Рукав пожарный "Универсал" 51мм с головками ГР-50              50мм  </t>
  </si>
  <si>
    <t xml:space="preserve">- Ствол пожарный ручной РС-50                                   50мм  </t>
  </si>
  <si>
    <t xml:space="preserve">- Соединительная цапковая головка ГЦ-50                         50мм     </t>
  </si>
  <si>
    <t xml:space="preserve"> Труба канализационная 110x2,7 L=0,50м ГОСТ 32412-2013</t>
  </si>
  <si>
    <t xml:space="preserve"> Труба канализационная 110x2,7 L=0,75м ГОСТ 32412-2013</t>
  </si>
  <si>
    <t xml:space="preserve"> Труба канализационная 110x2,7 L=1м ГОСТ 32412-2013</t>
  </si>
  <si>
    <t xml:space="preserve"> Труба канализационная 110x2,7 L=1,5м ГОСТ 32412-2013</t>
  </si>
  <si>
    <t xml:space="preserve"> Труба канализационная 110x2,7 L=2м ГОСТ 32412-2013</t>
  </si>
  <si>
    <t xml:space="preserve"> Труба канализационная 110x2,7 L=3м ГОСТ 32412-2013</t>
  </si>
  <si>
    <t xml:space="preserve"> Труба канализационная 50x1,8 L=0,50м ГОСТ 32412-2013</t>
  </si>
  <si>
    <t xml:space="preserve"> Труба канализационная 50x1,8 L=0,75м ГОСТ 32412-2013</t>
  </si>
  <si>
    <t xml:space="preserve"> Труба канализационная 50x1,8 L=1м ГОСТ 32412-2013</t>
  </si>
  <si>
    <t xml:space="preserve"> Труба канализационная 50x1,8 L=1,5м ГОСТ 32412-2013</t>
  </si>
  <si>
    <t xml:space="preserve"> Труба канализационная 50x1,8 L=2м ГОСТ 32412-2013</t>
  </si>
  <si>
    <t xml:space="preserve"> Труба канализационная 50x1,8 L=3м ГОСТ 32412-2013</t>
  </si>
  <si>
    <t xml:space="preserve"> Заглушка 110 ГОСТ 32412-2013</t>
  </si>
  <si>
    <t xml:space="preserve"> Заглушка 50 ГОСТ 32412-2013</t>
  </si>
  <si>
    <t xml:space="preserve"> Муфта ремонтная 110 ГОСТ 32412-2013</t>
  </si>
  <si>
    <t xml:space="preserve"> Муфта ремонтная 50 ГОСТ 32412-2013</t>
  </si>
  <si>
    <t xml:space="preserve"> Муфта двухраструбная 110 ГОСТ 32412-2013</t>
  </si>
  <si>
    <t xml:space="preserve"> Муфта двухраструбная 50 ГОСТ 32412-2013</t>
  </si>
  <si>
    <t xml:space="preserve"> Отвод 110 45? ГОСТ 32412-2013</t>
  </si>
  <si>
    <t xml:space="preserve"> Отвод 50 45? ГОСТ 32412-2013</t>
  </si>
  <si>
    <t xml:space="preserve"> Отвод 50 30? ГОСТ 32412-2013</t>
  </si>
  <si>
    <t xml:space="preserve"> Крестовина одноплоскостная 110/110/110  45?  ГОСТ 32412-2013</t>
  </si>
  <si>
    <t xml:space="preserve"> Крестовина одноплоскостная 110/110/50  45?  ГОСТ 32412-2013</t>
  </si>
  <si>
    <t xml:space="preserve"> Крестовина одноплоскостная 110/50/50  45?  ГОСТ 32412-2013</t>
  </si>
  <si>
    <t xml:space="preserve"> Крестовина двухплоскостная  110/110/50  45?  ГОСТ 32412-2013</t>
  </si>
  <si>
    <t xml:space="preserve"> Крестовина одноплоскостная 50/50/50  45?  ГОСТ 32412-2013</t>
  </si>
  <si>
    <t xml:space="preserve"> Тройник 110/110  90? ГОСТ 32412-2013</t>
  </si>
  <si>
    <t xml:space="preserve"> Тройник 110/110  45? ГОСТ 32412-2013</t>
  </si>
  <si>
    <t xml:space="preserve"> Тройник 110/50  45? ГОСТ 32412-2013</t>
  </si>
  <si>
    <t xml:space="preserve"> Тройник 50/50  45? ГОСТ 32412-2013</t>
  </si>
  <si>
    <t xml:space="preserve"> Тройник 50/50  90? ГОСТ 32412-2013</t>
  </si>
  <si>
    <t xml:space="preserve"> Вакуумный клапан 50 ГОСТ 32412-2013</t>
  </si>
  <si>
    <t xml:space="preserve"> Вакуумный клапан 110 ГОСТ 32412-2013</t>
  </si>
  <si>
    <t xml:space="preserve"> Ревизия 110 ГОСТ 32412-2013</t>
  </si>
  <si>
    <t xml:space="preserve"> Переход эксцентрический 110/50 короткий ГОСТ 32412-2013</t>
  </si>
  <si>
    <t xml:space="preserve"> Переход эксцентрический 110/50 длинный ГОСТ 32412-2013</t>
  </si>
  <si>
    <t>Труба стальная электросварная 108х4,0мм ГОСТ10704-91</t>
  </si>
  <si>
    <t>Труба стальная водогазопроводная  оцинкованная 40х3,5мм ГОСТ3262-75*</t>
  </si>
  <si>
    <t xml:space="preserve">Ящик с понижающим трансформатором ЯТП-0,25 220/36В-2 36 УХЛ4 </t>
  </si>
  <si>
    <t>Коробка установочная приборная скрытой установки IP20, d68х42мм KMT-010-001 арт. plc-kmt-010-001</t>
  </si>
  <si>
    <t>Коробка распаячная открытой установки IP20, d68х42мм KMT-010-001 арт. plc-kmt-030-031</t>
  </si>
  <si>
    <t xml:space="preserve">Кабель силовой с медными жилами изоляцией и оболочкой из ПВХ ВВГнг(А)LS-3х1,5 (N, РЕ)-0,66 </t>
  </si>
  <si>
    <t>Кабель силовой с медными жилами изоляцией и оболочкой из ПВХ ВВГнг(А)LS-3х2,5 (N, РЕ)-0,66</t>
  </si>
  <si>
    <t>Кабель силовой с медными жилами изоляцией и оболочкой из ПВХ ВВГнг(А)LS-5х2,5 (N, РЕ)-0,66</t>
  </si>
  <si>
    <t>Кабель силовой с медными жилами изоляцией и оболочкой из ПВХ ВВГнг(А)LS-3х4 (N, РЕ)-0,66</t>
  </si>
  <si>
    <t>Кабель силовой с медными жилами изоляцией и оболочкой из ПВХ ВВГнг(А)LS-5х10 (N, РЕ)-0,66</t>
  </si>
  <si>
    <t>Труба гофрированная из полипропилена Дн=25мм ТУ 3491-010-47022248-2003 код. 11925</t>
  </si>
  <si>
    <t>Лоток перфорированный, 80х200х3000  CLP10-080-200-3</t>
  </si>
  <si>
    <t>Монтажный профиль 56х40х400мм  CLP1Z-050-04</t>
  </si>
  <si>
    <t>Шпилька резьбовая  М8х1000  CLW-ТМ-08-1</t>
  </si>
  <si>
    <t>Стальной забивной анкер М8х30  CLP1М-АS-8</t>
  </si>
  <si>
    <t xml:space="preserve">Кабель силовой с медными жилами изоляцией и оболочкой из ПВХ огнестойкий нераспространяющий горение ВВГнг(А)FRLS-2х1,5 (N)-0,66  </t>
  </si>
  <si>
    <t>Кабель силовой с медными жилами изоляцией и оболочкой из ПВХ огнестойкий нераспространяющий горение ВВГнг(А)FRLS-3х1,5 (N, РЕ)-0,66</t>
  </si>
  <si>
    <t>Кабель силовой с медными жилами изоляцией и оболочкой из ПВХ огнестойкий нераспространяющий горение ВВГнг(А)FRLS-4х1,5 (N, РЕ)-0,66</t>
  </si>
  <si>
    <t>Труба гофрированная из нераспространяющего горение полиамида Дв=17мм ТУ 2247-024-47022248-2009 код. РА601721FO</t>
  </si>
  <si>
    <t>Розетка двухпостовая (2 одинарные розетки в одной рамке)</t>
  </si>
  <si>
    <t>Розетка четырехпостовая (4 одинарные розетки в одной рамке)</t>
  </si>
  <si>
    <t>Сборка и монтаж эл.шкафа навесного</t>
  </si>
  <si>
    <t>Монтаж КЛ-0,4кВ</t>
  </si>
  <si>
    <t>Монтаж розетки</t>
  </si>
  <si>
    <t>Монтаж выключателя</t>
  </si>
  <si>
    <t>Подрозетник</t>
  </si>
  <si>
    <t>Монтаж светильника</t>
  </si>
  <si>
    <t xml:space="preserve">Эл. испытания </t>
  </si>
  <si>
    <t>Пусконаладочные работы</t>
  </si>
  <si>
    <t>Розетка штепсельная скрытой установки 16А с защитными шторками арт.ERR16-028-100</t>
  </si>
  <si>
    <t>арт. Е2МR16-028-10</t>
  </si>
  <si>
    <t>Лючок напольный с приборной рамкой C-Line 12 арт. cl-ln-12</t>
  </si>
  <si>
    <t>Рейка алюминиевая потолочная, ширина 100 мм</t>
  </si>
  <si>
    <t>Расчистка поверхностей шпателем, щетками от старых покрасок</t>
  </si>
  <si>
    <t>Обеспыливание поверхности</t>
  </si>
  <si>
    <t>Смеси сухие штукатурные гипсовые с легким заполнителем и полимерными добавками, класс B3,5 (M50)</t>
  </si>
  <si>
    <t>Грунтовка укрепляющая, глубокого проникновения, быстросохнущая, паропроницаемая</t>
  </si>
  <si>
    <t>Шпатлевка выравнивающая гипсовая, марка "GLIMS Plast-R"</t>
  </si>
  <si>
    <t>Тип 1 Перегородки  и стены ГКЛ, ГКЛО</t>
  </si>
  <si>
    <t>Покрытие поверхностей грунтовкой глубокого проникновения: за 1 раз стен</t>
  </si>
  <si>
    <t>Оклейка тканями: стен/ оклейка стеклохолстом</t>
  </si>
  <si>
    <t>Тип 2 Перегородки ГКЛВ</t>
  </si>
  <si>
    <t>Тип 3 Возводимые кирпичные стены и перегородки, колонны</t>
  </si>
  <si>
    <t>Очистка поверхности щетками</t>
  </si>
  <si>
    <t>Сплошное выравнивание внутренних поверхностей (однослойное оштукатуривание) из сухих растворных смесей толщиной до 10 мм: стен</t>
  </si>
  <si>
    <t>Тип 3 Перегородки из кирпича (под покраску)</t>
  </si>
  <si>
    <t>Уголок алюминиевый равнополочный, размер 25х25х1 мм/30*30*1,5мм</t>
  </si>
  <si>
    <t>Смесь сухая: для заделки швов (фуга) АТЛАС «КНАУФ-МП75»</t>
  </si>
  <si>
    <t>Клей для облицовочных работ водостойкий (сухая смесь)</t>
  </si>
  <si>
    <t>Штукатурка полимерная декоративная CERESIT CT 64 "короед", зерно 2 мм (цветная)</t>
  </si>
  <si>
    <t>Декоративные элементы из металла</t>
  </si>
  <si>
    <t>Наклейка-паттерн на стеклянные перегородки</t>
  </si>
  <si>
    <t>1 т груза</t>
  </si>
  <si>
    <t>Материалы к Разделу 2.</t>
  </si>
  <si>
    <t>Раздел 3. Полы цокольного этажа</t>
  </si>
  <si>
    <t>Материалы к Разделу 3.</t>
  </si>
  <si>
    <t>Раздел 4. Заполнения дверных проемов</t>
  </si>
  <si>
    <t>Материалы к Разделу 4.</t>
  </si>
  <si>
    <t>Раздел 5. Заполнение оконных проемов</t>
  </si>
  <si>
    <t>Раздел 6. Остекленные двери</t>
  </si>
  <si>
    <t>Установка в жилых и общественных зданиях оконных блоков из ПВХ профилей</t>
  </si>
  <si>
    <t>Материалы к Разделу 5.</t>
  </si>
  <si>
    <t>Установка подоконных досок из ПВХ:</t>
  </si>
  <si>
    <t xml:space="preserve"> м</t>
  </si>
  <si>
    <t>Раздел 7. Остекленные перегородки</t>
  </si>
  <si>
    <t>Материалы к Разделу 6.</t>
  </si>
  <si>
    <t>Монтаж перегородок алюминиевых</t>
  </si>
  <si>
    <t>Материалы к Разделу 7.</t>
  </si>
  <si>
    <t>Раздел 8. Потолок цокольный этаж</t>
  </si>
  <si>
    <t>Материалы к Разделу 8.</t>
  </si>
  <si>
    <t>Устройство потолков реечных алюминиевых</t>
  </si>
  <si>
    <t>Сплошное выравнивание внутренних поверхностей (однослойное оштукатуривание) из сухих растворных смесей</t>
  </si>
  <si>
    <t xml:space="preserve"> м2</t>
  </si>
  <si>
    <t>Раздел 9. Стены цокольный этаж</t>
  </si>
  <si>
    <t>Материалы к Разделу 9.</t>
  </si>
  <si>
    <t>Раздел 10. Защита углов</t>
  </si>
  <si>
    <t>Установка уголков алюминиевых на клее</t>
  </si>
  <si>
    <t>Материалы к Разделу 10.</t>
  </si>
  <si>
    <t>Раздел 11. Финишная отделка стен</t>
  </si>
  <si>
    <t>Раздел 12. Прочее</t>
  </si>
  <si>
    <t>Материалы к Разделу 11.</t>
  </si>
  <si>
    <t>Раздел 1. Демонтажные работы цокольного этажа</t>
  </si>
  <si>
    <t>1</t>
  </si>
  <si>
    <t>Демонтаж окон ПВХ</t>
  </si>
  <si>
    <t>м2</t>
  </si>
  <si>
    <t>2</t>
  </si>
  <si>
    <t>Демонтаж окон  деревянных</t>
  </si>
  <si>
    <t>м3</t>
  </si>
  <si>
    <t>3</t>
  </si>
  <si>
    <t>4</t>
  </si>
  <si>
    <t>Демонтаж дверей деревянных</t>
  </si>
  <si>
    <t>шт</t>
  </si>
  <si>
    <t>5</t>
  </si>
  <si>
    <t>т</t>
  </si>
  <si>
    <t>6</t>
  </si>
  <si>
    <t>Разборка покрытий полов из линолеума</t>
  </si>
  <si>
    <t>7</t>
  </si>
  <si>
    <t>Разборка покрытий полов из керамических плиток</t>
  </si>
  <si>
    <t>8</t>
  </si>
  <si>
    <t>Демонтаж бетонного подиума</t>
  </si>
  <si>
    <t>9</t>
  </si>
  <si>
    <t>Демонтаж стяжки пола до 200 мм</t>
  </si>
  <si>
    <t>10</t>
  </si>
  <si>
    <t>Демонтаж плинтусов</t>
  </si>
  <si>
    <t>м</t>
  </si>
  <si>
    <t>11</t>
  </si>
  <si>
    <t>Демонтаж потолков по типу "Армстронг"</t>
  </si>
  <si>
    <t>12</t>
  </si>
  <si>
    <t>Демонтаж потолков и ПВХ панелей</t>
  </si>
  <si>
    <t>13</t>
  </si>
  <si>
    <t>Демонтаж кирпичных перегородок</t>
  </si>
  <si>
    <t>14</t>
  </si>
  <si>
    <t>Демонтаж перегородок из ГКЛ и ПВХ</t>
  </si>
  <si>
    <t>15</t>
  </si>
  <si>
    <t>Пробивка проема в конструкции из кирпича</t>
  </si>
  <si>
    <t>16</t>
  </si>
  <si>
    <t>Разборка обшивки стен из ГКЛ и ПВХ</t>
  </si>
  <si>
    <t>17</t>
  </si>
  <si>
    <t>Демонтаж металлических листов</t>
  </si>
  <si>
    <t>18</t>
  </si>
  <si>
    <t xml:space="preserve">Демонтаж радиаторов </t>
  </si>
  <si>
    <t>19</t>
  </si>
  <si>
    <t>Демонтаж стальных труб отопления</t>
  </si>
  <si>
    <t>20</t>
  </si>
  <si>
    <t>Демонтаж возвуховодов стальных D до 600х600</t>
  </si>
  <si>
    <t>21</t>
  </si>
  <si>
    <t>Демонтаж  раковин</t>
  </si>
  <si>
    <t>22</t>
  </si>
  <si>
    <t>Демонтаж писсуаров</t>
  </si>
  <si>
    <t>23</t>
  </si>
  <si>
    <t>Демонтаж "Чаш-генуя"</t>
  </si>
  <si>
    <t>24</t>
  </si>
  <si>
    <t>Разборка труб ПВХ</t>
  </si>
  <si>
    <t>25</t>
  </si>
  <si>
    <t>Демонтаж пожарных кранов (с последующим складированием)</t>
  </si>
  <si>
    <t>26</t>
  </si>
  <si>
    <t>Демонтаж кабеля</t>
  </si>
  <si>
    <t>27</t>
  </si>
  <si>
    <t>Демонтаж выключателей, розеток</t>
  </si>
  <si>
    <t>28</t>
  </si>
  <si>
    <t>Демонтаж извещателей системы АПС</t>
  </si>
  <si>
    <t>29</t>
  </si>
  <si>
    <t>Демонтаж светильников по типу "Армстронг"</t>
  </si>
  <si>
    <t>30</t>
  </si>
  <si>
    <t>Демонтаж светильников</t>
  </si>
  <si>
    <t>31</t>
  </si>
  <si>
    <t>Раздел 2. Монтажные работы  цокольного этажа</t>
  </si>
  <si>
    <t>Облицовка стен по одинарному металлическому каркасу из направляющих и стоечных профилей ГКЛ в два слоя с оконным проемом</t>
  </si>
  <si>
    <t>Кладка перегородок из кирпича армированных толщиной в 1/2 кирпича</t>
  </si>
  <si>
    <t>Армирование кладки стен и других конструкций</t>
  </si>
  <si>
    <t>Листы гипсокартонные ГКЛ, толщина 12,5 мм</t>
  </si>
  <si>
    <t>Шуманет-БМ Акустическая минплита толщ.50 мм</t>
  </si>
  <si>
    <t>Листы гипсокартонные ГКЛВ, толщина 12,5 мм</t>
  </si>
  <si>
    <t>Листы гипсокартонные ГКЛО, толщина 12,5 мм</t>
  </si>
  <si>
    <t>Раствор кладочный, цементно-известковый, М75</t>
  </si>
  <si>
    <t>Кирпич керамический лицевой, размер 250х120х65 мм, марка 125</t>
  </si>
  <si>
    <t>Сталь арматурная, горячекатаная, гладкая, класс А-I, диаметр 8 мм</t>
  </si>
  <si>
    <t>Тип 1</t>
  </si>
  <si>
    <t>Устройство гидроизоляции оклеечной рулонными материалами</t>
  </si>
  <si>
    <t>Техноэласт: Барьер ЭПС</t>
  </si>
  <si>
    <t>Устройство стяжек цементных толщиной 20 мм</t>
  </si>
  <si>
    <t>Раствор готовый кладочный, цементный, М150</t>
  </si>
  <si>
    <t>Сетка сварная из арматурной проволоки без покрытия, диаметр проволоки 4,0 мм, размер ячейки 100х100 мм</t>
  </si>
  <si>
    <t>Устройство полимерных наливных полов из полиуретана: кварценаполненных с толщиной покрытия 4 мм</t>
  </si>
  <si>
    <t>Грунтовка акриловая, антисептическая, глубокого проникновения</t>
  </si>
  <si>
    <t>кг</t>
  </si>
  <si>
    <t>Тип 2</t>
  </si>
  <si>
    <t>Устройство покрытий из плит керамогранитных размером: 60х60 см</t>
  </si>
  <si>
    <t>Клей для плитки "Атлас" (сухая смесь)</t>
  </si>
  <si>
    <t>Грунтовка: акриловая упрочняющая стабилизирующая глубокого проникновения "БИРСС Грунт М"</t>
  </si>
  <si>
    <t>Керамогранит Керамин Тераццо 500*500</t>
  </si>
  <si>
    <t>Тип 3</t>
  </si>
  <si>
    <t>Керамогранит Infinito кремовый, 500х500</t>
  </si>
  <si>
    <t>Тип 4</t>
  </si>
  <si>
    <t>Керамогранит Townhouse серый, 297х598</t>
  </si>
  <si>
    <t>Плинтус</t>
  </si>
  <si>
    <t>Напольный алюминиевый
ПТ-60 плоский пристеночный" ( серебро) высота 60 мм</t>
  </si>
  <si>
    <t>Плинтус алюминиевый серебро ПТ80</t>
  </si>
  <si>
    <t>Блок дверной входной из ПВХ-профилей, с простой коробкой, однопольный с клювовой фурнитурой, без стеклопакета по типу сэндвич, площадь от 1,5-2 м2/Дверной блок с пластиковой межкомнатной
дверью ЭТА ДОР, однопольный, глухой, без порога, цвет RAL7001</t>
  </si>
  <si>
    <t>Устройство Антипаника</t>
  </si>
  <si>
    <t>Блок оконный из ПВХ-профилей, трехстворчатый, с поворотно-откидной створкой, однокамерным стеклопакетом (24 мм), площадью более 3,5 м2</t>
  </si>
  <si>
    <t>Подоконники, отливы</t>
  </si>
  <si>
    <t>Доски подоконные из ПВХ, ширина 300 мм</t>
  </si>
  <si>
    <t>Заглушки торцевые двусторонние к подоконной доске из ПВХ, белый, мрамор, размеры 40х480 мм</t>
  </si>
  <si>
    <t>Устройство мелких покрытий (брандмауэры, парапеты, свесы и т.п.) из листовой оцинкованной стали</t>
  </si>
  <si>
    <t>Сталь листовая оцинкованная, толщина 0,5 мм</t>
  </si>
  <si>
    <t>Водоотлив оконный из оцинкованной стали с полимерным покрытием, ширина планки 250 мм</t>
  </si>
  <si>
    <t>Оклейка пленкой</t>
  </si>
  <si>
    <t>Пленка ПВХ декоративная отделочная с клеевым слоем ПДСО-12, толщина 0,12 мм</t>
  </si>
  <si>
    <t>приложение №1</t>
  </si>
  <si>
    <t>ФС РПРЗ 055.03</t>
  </si>
  <si>
    <t>"Утверждаю"</t>
  </si>
  <si>
    <t>"       "</t>
  </si>
  <si>
    <t>к Техническому заданию №105</t>
  </si>
  <si>
    <t>Ведомость объемов работ№1</t>
  </si>
  <si>
    <t>расположенном по адресу: г. Ростов-на-Дону, ул. Менжинского, 2х.</t>
  </si>
  <si>
    <t>На ремонт объекта: АБК (инв. №345) литер БО на отметке -3.600 в осях 17-25/А/1-В,</t>
  </si>
  <si>
    <t>На основании РД 2120123 установлено:</t>
  </si>
  <si>
    <t>№п/п</t>
  </si>
  <si>
    <t>Наименование работ/материала</t>
  </si>
  <si>
    <t>Ед. измерения</t>
  </si>
  <si>
    <t>Кол-во</t>
  </si>
  <si>
    <t>Примечание</t>
  </si>
  <si>
    <t xml:space="preserve">Примечание:
</t>
  </si>
  <si>
    <t>1. В процессе производства работ возможны изменения по составу, объему работ .</t>
  </si>
  <si>
    <t>И.В. Секач</t>
  </si>
  <si>
    <t>Вед. Инженер-строитель</t>
  </si>
  <si>
    <t>Д.В. Темнорусов</t>
  </si>
  <si>
    <t xml:space="preserve">Вывоз строительного мусора </t>
  </si>
  <si>
    <t>Окраска стен водно-дисперсионными акриловыми составами</t>
  </si>
  <si>
    <t>Монтаж зеркал</t>
  </si>
  <si>
    <t>Гладкая облицовка стен из плит керамонранитных</t>
  </si>
  <si>
    <t>Отделка стен декоративной штукатуркой</t>
  </si>
  <si>
    <t>Окраска стен водно-дисперсионными акриловыми составами. Выкрас в видепаттерна цвет Dulux 00 YY 44/107</t>
  </si>
  <si>
    <t>Наклейка-паттерн цвет Dulux 30 GG 61 /010, (h=900 мм)</t>
  </si>
  <si>
    <t>Наклейка-паттерн цвет Dulux 00 YY 44/107, (h=900 мм)</t>
  </si>
  <si>
    <t>Монтаж металлических конструкций стен из профилированного листа</t>
  </si>
  <si>
    <t>Оклейка стен фотообоями самоклеящимися. Наклейка-паттерн</t>
  </si>
  <si>
    <t>Зеркало индивидуального изготовления 5мм. Полировка торца</t>
  </si>
  <si>
    <t>Керамогранит Керамин Терраццо 1 серый 500х500х9 мм матовый</t>
  </si>
  <si>
    <t>Демонтаж дверей металлических</t>
  </si>
  <si>
    <t>Демонтаж каркасов ворот</t>
  </si>
  <si>
    <t>Устройство перегородок из ГКЛ по одинарному металлическому каркасу и двухслойной обшивкой с обеих сторон</t>
  </si>
  <si>
    <t>Устройство перегородок из ГКЛ по одинарному металлическому каркасу и однослойной обшивкой с обеих сторон</t>
  </si>
  <si>
    <t>Кладка кирпичных стен и заделка проемов в кирпичных стенах</t>
  </si>
  <si>
    <t>Монтаж плинтусов алюминиевых</t>
  </si>
  <si>
    <t>Установка противопожарных дверей</t>
  </si>
  <si>
    <t>Установка металлических дверей</t>
  </si>
  <si>
    <t>Установка дверей ПВХ</t>
  </si>
  <si>
    <t>Дверной блок с противопожарной межкомнатной дверью НЕО ГРИН, предел огнестойкости EI 30 ( сертификат), цвет RAL 7047 600*2100  в комплекте с фурнитурой</t>
  </si>
  <si>
    <t>Дверной блок с противопожарной межкомнатной дверью НЕО ГРИН, предел огнестойкости EI 30 ( сертификат), цвет RAL 7047 800*2100  в комплекте с фурнитурой</t>
  </si>
  <si>
    <t>Дверной блок с противопожарной межкомнатной дверью НЕО ГРИН, предел огнестойкости EI 30 ( сертификат), цвет RAL 7047  900*2100  в комплекте с фурнитурой</t>
  </si>
  <si>
    <t>Дверной блок с противопожарной межкомнатной дверью НЕО ГРИН, предел огнестойкости EI 30 ( сертификат), цвет RAL 7047 1100*2100  в комплекте с фурнитурой</t>
  </si>
  <si>
    <t>Дверной блок с противопожарной межкомнатной дверью НЕО ГРИН, предел огнестойкости EI 30 ( сертификат), цвет RAL 7047 1300*2100  в комплекте с фурнитурой</t>
  </si>
  <si>
    <t>Дверной блок с противопожарной межкомнатной дверью НЕО ГРИН, предел огнестойкости EI 30 ( сертификат), цвет RAL 7047 1400*2100  в комплекте с фурнитурой</t>
  </si>
  <si>
    <t>Дверной блок стальной, утепленный 1500х2000 в комплекте с фурнитурой RAL 7047</t>
  </si>
  <si>
    <t>Оклейка стен поливинилхлоридной декоративно-отделочной самоклеющейся пленкой</t>
  </si>
  <si>
    <t>Установка алюминиевых дверей</t>
  </si>
  <si>
    <t>Остекленный дверной блок из анодированной металлической рамы с матовой отделкой и заполнением закаленным стеклом толщиной 10мм индивидуального изготовления по ГОСТ 23166-99, цвет профиля подобрать в тон RAL 7047 ( серый матовый); S=2,73 м2 с фурнитурой</t>
  </si>
  <si>
    <t>Остекленный дверной блок из анодированной металлической рамы с матовой отделкой и заполнением закаленным стеклом толщиной 10мм индивидуального изготовления по ГОСТ 23166-99, цвет профиля подобрать в тон RAL 7047 ( серый матовый); S=4,57 м2 с фурнитурой</t>
  </si>
  <si>
    <t>Остекленный дверной блок из анодированной металлической рамы с
матовой отделкой и заполнением закаленным стеклом толщиной 10мм
индивидуального изготовления по ГОСТ 23166-99, цвет профиля подобрать в тон RAL 7047 ( серый матовый); S=3,68 м2 с фурнитурой</t>
  </si>
  <si>
    <t>Остекленная перегородка с дверью из анодированной металлической рамы с матовой отделкой и заполнением закаленным стеклом толщиной 10мм индивидуального изготовления по ГОСТ 23166-99, цвет профиля подобрать в тон Ral 7047; S=22,48 м2 с фурнитурой</t>
  </si>
  <si>
    <t>Высококачественная шпатлевка, подготовка под покраску</t>
  </si>
  <si>
    <t>Высококачественная окраска водно-дисперсионными акриловыми составами</t>
  </si>
  <si>
    <t>Стеклохолст 120 мкм</t>
  </si>
  <si>
    <t>Порошковая окраска</t>
  </si>
  <si>
    <t>4. Материалы приобретать согласно дизайн-проекта или по согласованию с Заказчиком.</t>
  </si>
  <si>
    <t>5. Ежедневно после выполнения работ Подрядчик организовывает вынос мусора в отведенное Заказчиком место и, впоследствии, сортирует его и утилизирует за территорию предприятия.</t>
  </si>
  <si>
    <t>6. Металл после демонтажных работ отделяется от остального мусора и перевозится на территорию ООО «Металлком» техникой Подрядчика</t>
  </si>
  <si>
    <t>7. Работы производить в соответствии с нормами действующими на территории Российской Федерации.</t>
  </si>
  <si>
    <t>8. При производстве работ Подрядчик предусматривает мероприятия по защите имущества Заказчика от загрязнения.</t>
  </si>
  <si>
    <t>84,64</t>
  </si>
  <si>
    <t>52,89</t>
  </si>
  <si>
    <t>Капитальный ремонт цокольного этажа АБК</t>
  </si>
  <si>
    <t>Демонтаж лифта</t>
  </si>
  <si>
    <t>3. Работы производить из материалов подрядчика, инструментом подрядчика и техникой Подрядчика.</t>
  </si>
  <si>
    <t>2. Работы Подрядчик выполняет строго по дизайн-проекту.</t>
  </si>
  <si>
    <t>Дверной блок стальной, утепленный 1300х2000 в комплекте с фурнитурой RAL 7047</t>
  </si>
  <si>
    <t>Доводчик дверной с пожарным фиксатором, усиленный</t>
  </si>
  <si>
    <t>Доводчик дверной</t>
  </si>
  <si>
    <t>Краска водно-дисперсионная Dulux</t>
  </si>
  <si>
    <t>19" напольный шкаф RCS, высота 48U, ширина 800 мм, глубина 800 мм, спереди и сзади. RCS-48.80/80.WVWVA.204.H</t>
  </si>
  <si>
    <t>Щеточный кабельный ввод для шкафов RCS DPM-KP.KAR.H</t>
  </si>
  <si>
    <t>Вертикальный кабельный организатор (монтаж в шкаф), со съемной крышкой DPM-VMR.48.12/10F.H</t>
  </si>
  <si>
    <t>19" вентиляторныймодуль,6 вентиляторов, с термостатом DPM-VEN.06.H</t>
  </si>
  <si>
    <t>Комплект для монтажа вентиляторного модуля DPM-VEN.04,6 в крышу / днище DPM.VER.06</t>
  </si>
  <si>
    <t>19"/1U блок розеток (8 розеток типа Schuko), выключатель MIRPD-RP.08.SCHUS</t>
  </si>
  <si>
    <t>19“ панель с шиной заземления DPM-ZE.RAM.H</t>
  </si>
  <si>
    <t>Зажим для кабеля DPM-ZE.CL</t>
  </si>
  <si>
    <t>Комплект крепежа -большая упаковка M5(100x квадратная гайка, шайба, винт) DPM-MO.100</t>
  </si>
  <si>
    <t>Осветительная панель,400 лм, с датчиком движения DPM-OJ.06</t>
  </si>
  <si>
    <t>Кабельные стяжки Velcro,25 мм x300 мм,10 шт. в упаковке, цвет –чёрный KO-VCT</t>
  </si>
  <si>
    <t>Волоконно-оптический кабель DATALAN-LT,8, универсальный, нг(А)-HF,OS2 DATALANLT-нг(А)-HF-8-OS2INC</t>
  </si>
  <si>
    <t>Коммутационный оптический шнур DATALAN-OS2,LCpc дуплекс -LCpc дуплекс-SHK-1 м. PC-LC/UPC-LC/UPC-OS2-DX-2.0-1M-LSZH-</t>
  </si>
  <si>
    <t>Коммутационный оптический шнур DATALAN-OS2,LCpc дуплекс -LCpc дуплекс-SHK-2 м. PC-LC/UPC-LC/UPC-OS2-DX-2.0-12M-LSZH</t>
  </si>
  <si>
    <t>Коммутационная панель оптическая выдвижная под сварку-для 4 модулей,2x24cплайс-кассеты, без адаптеров и пигтейлов, цвет черный GPX11X3-4MD-EM-SP-B-9004-1U-2x48Ftr</t>
  </si>
  <si>
    <t>ВО модуль для панелей DATALAN-12LC синий (для GPX11X3-4MD) MPBX3-AP-SP-B-9004-AD-12LC-blue</t>
  </si>
  <si>
    <t>ВО модуль для панелей DATALAN- заглушка (для GPX11X3-4MD) MPBX3-BP-SP-B-9004-EM</t>
  </si>
  <si>
    <t>Комплект пигтейлов DATALAN-OS2/G.657A,LCpc,12 штук,цветавсоотв.сDIN,SHK-2м. Pigtail12pcsin12color,LC/UPC,OS2/G.6</t>
  </si>
  <si>
    <t>Кабельный организатор DATALAN-19"1U,глубина88mm,слотовый,тыльныеотверстия,крышка CableManagerDATALAN-WiringDuct,</t>
  </si>
  <si>
    <t>Кабель витая пара DATALAN- кат.6A,U/FTP, нг(A)-HF,500м U/FTPCat.6A,U/FTP,ZH нг(A)-HF500m</t>
  </si>
  <si>
    <t>Соединительный модуль DATALAN- кат.6A экран.,keystone90°,HD, D-ToolReady ModulDATALAN-Cat.6A/S-90°-kst-punch</t>
  </si>
  <si>
    <t>Коммутационная панель DATALAN-keystone экран/неэкр.,1U48 портов 180˚HD,150мм тыльный орган. 19"1UPatchPanelDATALAN-HD-kst-48</t>
  </si>
  <si>
    <t>Онлайн ИБП СИПБ 6 КД .10-11/2U двойного преобраз . полной мощностью 6000 ВА с встроенными АКБ СИПБ6КД.10-11/2U</t>
  </si>
  <si>
    <t>Карта удаленного управления SNMP DA806</t>
  </si>
  <si>
    <t>Датчик NetFeeler3USBmini для карты удаленного управления SNMP NetFeeler3USBmin</t>
  </si>
  <si>
    <t>Батарейный модуль БМСИПБ6-10КД</t>
  </si>
  <si>
    <t>Монтажный комплект рельс 2U для 19" стойки Rail Kit 19" 2U</t>
  </si>
  <si>
    <t>Комплект крепежа -большая упаковка M5(100x квадратная гайка, шайба,винт) СИПБ6КД.10-11/2U</t>
  </si>
  <si>
    <t>Вставка розетки DATALAN- французский стиль 22.5x45мм 1 порт, без модулей, со шторкой, Module-InsertDATALAN-Frenchstyle,</t>
  </si>
  <si>
    <t>Соединительный модуль DATALAN- кат.6A экран.,keystone90°,HD, D-ToolReady ModulDATALAN-Cat.6A/S-90°</t>
  </si>
  <si>
    <t>Рамка розетки DATALAN- французский стиль 45x45мм 1M80x80мм,белая FaceplateDATALAN-Frenchstyle</t>
  </si>
  <si>
    <t>Коробка установочная КМП-020011EKFPROxima КМП-020011</t>
  </si>
  <si>
    <t>Коммутационный шнур DATALAN- кат.6AU/FTP26AWGLSZH1м, серый cat.6AU/FTP26AWGLSZH1m</t>
  </si>
  <si>
    <t>Коммутационный шнур DATALAN- кат.6AU/FTP26AWGLSZH2м,серый cat.6AU/FTP26AWGLSZH 2m</t>
  </si>
  <si>
    <t>Коммутационный шнур DATALAN- кат.6AU/FTP26AWGLSZH3м,серый cat.6AU/FTP26AWGLSZH 3m</t>
  </si>
  <si>
    <t>Коробка DATALAN- наборная Keystone2 порта, Shutter, white SMBDATALAN-2PKeystoneJackBo</t>
  </si>
  <si>
    <t>Мастика огнеупорная герметизирующая МГКП</t>
  </si>
  <si>
    <t>ПЛМ-100.30OSTEC Проволочный лоток 100х30х3000 ПЛМ-100.30</t>
  </si>
  <si>
    <t>Скоба для настенного крепления 100 мм OSTEC СН-100</t>
  </si>
  <si>
    <t xml:space="preserve">Труба гофрированная с металлическим зондом d=25, DKC </t>
  </si>
  <si>
    <t xml:space="preserve">Труба ПВХ жёсткая гладкая д .20 мм , лёгкая , 3 м , цвет серый </t>
  </si>
  <si>
    <t xml:space="preserve">Муфта гибкая труба -коробка , IP65, D=20 </t>
  </si>
  <si>
    <t xml:space="preserve">Поворот на 90° труба -труба , IP67, D=20 </t>
  </si>
  <si>
    <t xml:space="preserve">Держатель -клипса быстрого монтажа D=20 (100 шт ) </t>
  </si>
  <si>
    <t xml:space="preserve">Муфта труба -труба , IP67, D=20 (50120) </t>
  </si>
  <si>
    <t>Блок силовых розетокс АВР BONCH-ATS/PDU8A-6S-C14/C14</t>
  </si>
  <si>
    <t>Телефонный аппарат IP - сотрудника Yealink SIP-T33G</t>
  </si>
  <si>
    <t>Телефонный аппарат IP и дополнительная консоль - руководителя Yealink SIP-T46U + Yealink EXP43</t>
  </si>
  <si>
    <t>Коммутатор 50- портовый PoE с двумя гигабитными комбо -портами Fast Ethernet PoE PND-48P-2G2F (700W)</t>
  </si>
  <si>
    <t>Контроллер доступа Wi-FI WX3800H</t>
  </si>
  <si>
    <t>Лицензия на контроллер доступа с расширенными возможностями , 64 точки доступа , для платформы V7 LIS-WX-64-BE</t>
  </si>
  <si>
    <t>Точка доступа H3C WA6622 Встроенные 6- поточные антенны с двумя радиомодулями 802.11ax/ac/n WA6622</t>
  </si>
  <si>
    <t>ПЛМ-300.60OSTEC Проволочный лоток 300х60х3000 15360</t>
  </si>
  <si>
    <t>Скоба для настенного крепления 300 мм OSTEC 50131</t>
  </si>
  <si>
    <t xml:space="preserve">ШП8-2к OSTEC ШпилькаМ8х2000мм </t>
  </si>
  <si>
    <t xml:space="preserve">ПППЛ OSTEC Площадка подвеса проволочного лотка 58х34 </t>
  </si>
  <si>
    <t>шт.</t>
  </si>
  <si>
    <t>м.</t>
  </si>
  <si>
    <t>кг.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</si>
  <si>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</si>
  <si>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</si>
  <si>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</si>
  <si>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</si>
  <si>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</si>
  <si>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</si>
  <si>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</si>
  <si>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</si>
  <si>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</si>
  <si>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</si>
  <si>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</si>
  <si>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</si>
  <si>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</si>
  <si>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</si>
  <si>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</si>
  <si>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</si>
  <si>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</si>
  <si>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</si>
  <si>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</si>
  <si>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</si>
  <si>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</si>
  <si>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</si>
  <si>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</si>
  <si>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</si>
  <si>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</si>
  <si>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</si>
  <si>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Сборка и монтаж шкаф ателекоммуникационного напольного</t>
  </si>
  <si>
    <t>Монтаж кабеленесущих систем</t>
  </si>
  <si>
    <t>Монтаж СКС кабелей</t>
  </si>
  <si>
    <t xml:space="preserve">Монтаж 2 портовых UTP розеток </t>
  </si>
  <si>
    <t>Монтаж WiFi точек доступа</t>
  </si>
  <si>
    <t>Тестирование системы</t>
  </si>
  <si>
    <t>сист.</t>
  </si>
  <si>
    <t>Раздел 13. СКС сеть</t>
  </si>
  <si>
    <t>Материалы к разделу 13.  СКС сеть</t>
  </si>
  <si>
    <t>Контроллер двухпроводной линии связи, от 10,2В до 28,4В С2000-КДЛ</t>
  </si>
  <si>
    <t>Пульт управления, от 10,2В до 28,4В С2000-М</t>
  </si>
  <si>
    <t>Блок сигнально-пусковой, 12В С2000-СП2 исп.02</t>
  </si>
  <si>
    <t>Блок защиты коммутационный БКЗ исп.02</t>
  </si>
  <si>
    <t>Блок индикации с клавиатурой, от 10,2В до 28,4В С2000-БКИ</t>
  </si>
  <si>
    <t>Блок разветвительно-изолирующий, от 6В до 12В БРИЗ</t>
  </si>
  <si>
    <t>Источник питания резервированный, 12В РИП-12 исп. 06 (РИП-12-6/80М3-Р)</t>
  </si>
  <si>
    <t>Аккумулятор 12В, 26Ахч Delta DTM 1226С</t>
  </si>
  <si>
    <t>Устройство коммутационное, до 30В УК-ВК исп. 12</t>
  </si>
  <si>
    <t>Извещатель пожарный дымовой оптико-электронный адресно-аналоговый, 8-11В, 0,6мА ДИП-34А-03 (ИП 212-34А)</t>
  </si>
  <si>
    <t>Извещатель пожарный ручной адресный, 8-11В, 0,6мА ИПР 513-3АМ исп.01</t>
  </si>
  <si>
    <t>Модуль подключения нагрузки, до 50В МПН</t>
  </si>
  <si>
    <t>Кабель огнестойкий с медными жилами неподдерживающий горение сеч. 1х2х0,5мм2 КПСВВнг(А)HF</t>
  </si>
  <si>
    <t>Кабель огнестойкий с медными жилами неподдерживающий горение сеч. 1х2х0,5мм2 КПСЭнг(А)FRНF-0,5кВ</t>
  </si>
  <si>
    <t xml:space="preserve">Витая пара сеч. 4х2х0,52мм2 </t>
  </si>
  <si>
    <t xml:space="preserve">Труба гофрированная из нераспространяющего горение полиамида Дв=17мм </t>
  </si>
  <si>
    <t>Оповещатель охранно-пожарный звуковой 12В, 105дБ, 20мА Маяк-12-3М</t>
  </si>
  <si>
    <t>Оповещатель световой с надписью "Выход" 12В, 26мА Молния-12</t>
  </si>
  <si>
    <t>Миниканал 25х17мм, L=2м ТМС</t>
  </si>
  <si>
    <t>Раздел 14. АПС и СОУЭ</t>
  </si>
  <si>
    <t>Материалы к разделу 14.  АПС и СОУЭ</t>
  </si>
  <si>
    <t>Монтаж пожарных извещателей ручных</t>
  </si>
  <si>
    <t>Монтаж пожарных извещателей дымовых</t>
  </si>
  <si>
    <t>Монтаж оповещателей световых</t>
  </si>
  <si>
    <t>Монтаж оповещателей звуковых</t>
  </si>
  <si>
    <t>Монтаж кабеля огнестойкого</t>
  </si>
  <si>
    <t>Монтаж приборов приемно-контрольных, сигнальных и т.д.</t>
  </si>
  <si>
    <t>Раздел 15. Отопление</t>
  </si>
  <si>
    <t>Материалы к разделу 15.  Отопление</t>
  </si>
  <si>
    <t>Блочно-модульный индивидуальный тепловой пункт в составе: БИТП, расчет №00000101446</t>
  </si>
  <si>
    <t>- блок регулирования зависимой системы отопления ОВО-0,2</t>
  </si>
  <si>
    <t>- блок узла ввода зависимой системы теплоснабжения УВиУТЭО-0,4</t>
  </si>
  <si>
    <t>- блок автоматики на 2 системы БА-1</t>
  </si>
  <si>
    <t>Распределительная гребенка из стальной электросварной трубы d133х4 мм L=3550 мм ГОСТ 10704-91</t>
  </si>
  <si>
    <t>Распределительная гребенка из стальной электросварной трубы d478х7 мм L=1550 мм ГОСТ 10704-91</t>
  </si>
  <si>
    <t>Автоматический воздухоотводчик dy1/2" OR.502</t>
  </si>
  <si>
    <t>Кран шаровый Ру=10 кгс/см2, dy15 мм 11б27п1</t>
  </si>
  <si>
    <t>То же dy20 мм 11б27п1</t>
  </si>
  <si>
    <t>То же dy25 мм 11б27п1</t>
  </si>
  <si>
    <t>То же dy32 мм 11б27п1</t>
  </si>
  <si>
    <t>То же dy40 мм 11б27п1</t>
  </si>
  <si>
    <t>То же dy50 мм 11б27п1</t>
  </si>
  <si>
    <t>Кран шаровый Ру=16 кгс/см2, dy65 мм КШ 65.16.3110.130</t>
  </si>
  <si>
    <t>То же dy80 мм КШ 80.16.3110.130</t>
  </si>
  <si>
    <t>То же dy100 мм КШ 100.16.3110.150</t>
  </si>
  <si>
    <t>Ручной балансировочный клапан Ру=10 кгс/см2, dy20 мм MSV-F</t>
  </si>
  <si>
    <t>То же dу25 мм MSV-F</t>
  </si>
  <si>
    <t>То же dу32 мм MSV-F</t>
  </si>
  <si>
    <t>То же dу40 мм MSV-F</t>
  </si>
  <si>
    <t>То же dу50 мм MSV-F</t>
  </si>
  <si>
    <t>То же dу65 мм MSV-F</t>
  </si>
  <si>
    <t>То же dу80 мм MSV-F</t>
  </si>
  <si>
    <t>Трубопровод из стальных электросварных труб  d18х2 мм ГОСТ 10704-91</t>
  </si>
  <si>
    <t>То же d25х2,5 мм ГОСТ 10704-91</t>
  </si>
  <si>
    <t>То же d32х2,5 мм ГОСТ 10704-91</t>
  </si>
  <si>
    <t>То же d38х2,5 мм ГОСТ 10704-91</t>
  </si>
  <si>
    <t>То же d45х2,5 мм ГОСТ 10704-91</t>
  </si>
  <si>
    <t>То же d57х3,5 мм ГОСТ 10704-91</t>
  </si>
  <si>
    <t>То же d76х3,5 мм ГОСТ 10704-91</t>
  </si>
  <si>
    <t>То же d89х3,5 мм ГОСТ 10704-91</t>
  </si>
  <si>
    <t>То же d108х4 мм ГОСТ 10704-91</t>
  </si>
  <si>
    <t>Манометр показывающий, Ру=0...0,10 МПа, G 1/2", M12х1,5, ø63 мм ТМ, серия 10</t>
  </si>
  <si>
    <t>Термометр технический радиальный, Т=100ºС, ø63 мм, M20х1,5 БТ, серия 211</t>
  </si>
  <si>
    <t>Фланец стальной под приварку dy20 мм ГОСТ 33259-2015</t>
  </si>
  <si>
    <t>Фланец стальной под приварку dy25 мм ГОСТ 33259-2015</t>
  </si>
  <si>
    <t>Фланец стальной под приварку dy32 мм ГОСТ 33259-2015</t>
  </si>
  <si>
    <t>Фланец стальной под приварку dy40 мм ГОСТ 33259-2015</t>
  </si>
  <si>
    <t>Фланец стальной под приварку dy50 мм ГОСТ 33259-2015</t>
  </si>
  <si>
    <t>Фланец стальной под приварку dy65 мм ГОСТ 33259-2015</t>
  </si>
  <si>
    <t>Фланец стальной под приварку dy80 мм ГОСТ 33259-2015</t>
  </si>
  <si>
    <t>Переход стальной концентрический под приварку dy65/125 мм ГОСТ 17378-2001</t>
  </si>
  <si>
    <t>Переход стальной концентрический под приварку dy250/450 мм ГОСТ 17378-2001</t>
  </si>
  <si>
    <t>Заглушка стальная эллиптическая под приварку dy125 мм ГОСТ 17379-2001</t>
  </si>
  <si>
    <t>Заглушка стальная эллиптическая под приварку dy450 мм ГОСТ 17379-2001</t>
  </si>
  <si>
    <t>Масляно-битумное покрытие БТ-177</t>
  </si>
  <si>
    <t>Грунтовка за 2 раза ГФ-021</t>
  </si>
  <si>
    <t xml:space="preserve">- dy20 мм </t>
  </si>
  <si>
    <t xml:space="preserve">- dy25 мм </t>
  </si>
  <si>
    <t xml:space="preserve">- dy32 мм </t>
  </si>
  <si>
    <t xml:space="preserve">- dy40 мм </t>
  </si>
  <si>
    <t xml:space="preserve">- dy50 мм </t>
  </si>
  <si>
    <t xml:space="preserve">- dy65 мм </t>
  </si>
  <si>
    <t xml:space="preserve">- dy80 мм </t>
  </si>
  <si>
    <t xml:space="preserve">- dy100 мм </t>
  </si>
  <si>
    <t xml:space="preserve">- dy125 мм </t>
  </si>
  <si>
    <t xml:space="preserve">- dy450 мм </t>
  </si>
  <si>
    <t>компл.</t>
  </si>
  <si>
    <t>ООО НПО "АСТЕРА"</t>
  </si>
  <si>
    <t>VALMAT</t>
  </si>
  <si>
    <t>Саратовский арматурный завод</t>
  </si>
  <si>
    <t>то же</t>
  </si>
  <si>
    <t>Danfoss</t>
  </si>
  <si>
    <t>РОСМА</t>
  </si>
  <si>
    <t>ЗАО "Минеральная вата"</t>
  </si>
  <si>
    <t>Цилиндры теплоизоляционные из минеральной ваты на синтетическом связующем толщиной 50 мм, длиной 1000 мм, c алюминиевой фольгой с коэффициентом запаса К=1,2, для труб: 
- dy15 мм ROCKWOOL</t>
  </si>
  <si>
    <t>Инфракрасный потолочный обогреватель 1500 Вт BIH-APL-1.5</t>
  </si>
  <si>
    <t>Электрический настенный конвектор 500 Вт Теплофон-К-500 ЭВНА-0.5/220</t>
  </si>
  <si>
    <t>Радиатор биметаллический 4-хсекционный, h=500 мм ВМ-500</t>
  </si>
  <si>
    <t>Радиатор биметаллический 6-тисекционный, h=500 мм ВМ-500</t>
  </si>
  <si>
    <t>Радиатор биметаллический 10-тисекционный, h=500 мм ВМ-500</t>
  </si>
  <si>
    <t>Радиатор биметаллический 12-тисекционный, h=500 мм ВМ-500</t>
  </si>
  <si>
    <t>Трубопровод из полипропиленовой трубы, армированной алюминием, для высокотемпературного радиаторного отопления, 9 бар, 95ºС, d20х3,4 мм PP-R/AL/PP-R PN25</t>
  </si>
  <si>
    <t>То же d25х4,2 мм PP-R/AL/PP-R PN25</t>
  </si>
  <si>
    <t>То же d32х5,4 мм PP-R/AL/PP-R PN25</t>
  </si>
  <si>
    <t>То же d40х6,7 мм PP-R/AL/PP-R PN25</t>
  </si>
  <si>
    <t>Кран шаровый проходной из цветных сплавов dу15 мм 11б27п1</t>
  </si>
  <si>
    <t>Кран для выпуска воздуха "Маевского"</t>
  </si>
  <si>
    <t>Автоматический воздухоотводчик dу1/2" мм OR.502</t>
  </si>
  <si>
    <t>Регулятор температуры радиаторный dу20 мм с термостатом (2-хтруб.) RA-N20, RA 2994</t>
  </si>
  <si>
    <t>Регулятор температуры радиаторный dу20 мм с термостатом (1-нотруб.) RA-G20, RA 2994</t>
  </si>
  <si>
    <t xml:space="preserve">Муфта переходная с пластика на металлическую резьбу dу15 мм </t>
  </si>
  <si>
    <t xml:space="preserve">Муфта переходная d20/25 мм </t>
  </si>
  <si>
    <t xml:space="preserve">Муфта переходная d25/32 мм </t>
  </si>
  <si>
    <t xml:space="preserve">Муфта переходная d32/40 мм </t>
  </si>
  <si>
    <t xml:space="preserve">Трубный зажим (клипса) dн20 </t>
  </si>
  <si>
    <t xml:space="preserve">Трубный зажим (клипса) dн25 </t>
  </si>
  <si>
    <t xml:space="preserve">Трубный зажим (клипса) dн32 </t>
  </si>
  <si>
    <t xml:space="preserve">Трубный зажим (клипса) dн40 </t>
  </si>
  <si>
    <t>Изоляция трубопроводов dн20 толщиной 13 мм FRZ J-22</t>
  </si>
  <si>
    <t>Изоляция трубопроводов dн25 толщиной 13 мм FRZ J-28</t>
  </si>
  <si>
    <t>Изоляция трубопроводов dн32 толщиной 13 мм FRZ J-35</t>
  </si>
  <si>
    <t>Изоляция трубопроводов dн40 толщиной 13 мм FRZ J-42</t>
  </si>
  <si>
    <t>шт/кВт</t>
  </si>
  <si>
    <t>6/7,500</t>
  </si>
  <si>
    <t>1/0,500</t>
  </si>
  <si>
    <t>3/1,800</t>
  </si>
  <si>
    <t>1/0,900</t>
  </si>
  <si>
    <t>2/3,000</t>
  </si>
  <si>
    <t>10/18,000</t>
  </si>
  <si>
    <t>п.м</t>
  </si>
  <si>
    <t>Ballu</t>
  </si>
  <si>
    <t>Теплофон</t>
  </si>
  <si>
    <t>TENRAD</t>
  </si>
  <si>
    <t>VALTEC</t>
  </si>
  <si>
    <t>Tермафлекс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</si>
  <si>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</si>
  <si>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</si>
  <si>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</si>
  <si>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</si>
  <si>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</si>
  <si>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</si>
  <si>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</si>
  <si>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</si>
  <si>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</si>
  <si>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</si>
  <si>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</si>
  <si>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</si>
  <si>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</si>
  <si>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</si>
  <si>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</si>
  <si>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</si>
  <si>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</si>
  <si>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</si>
  <si>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</si>
  <si>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</si>
  <si>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</si>
  <si>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</si>
  <si>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</si>
  <si>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</si>
  <si>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</si>
  <si>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</si>
  <si>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</si>
  <si>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</si>
  <si>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Монтаж блочно-модульного индивидуального теплового пункта</t>
  </si>
  <si>
    <t>Монтаж трубопроводов отопления из стальной трубы</t>
  </si>
  <si>
    <t>Грунтовка и окраска трубопроводов</t>
  </si>
  <si>
    <t xml:space="preserve">Цилиндры теплоизоляционные из минеральной ваты </t>
  </si>
  <si>
    <t>Антикорозионная обработка</t>
  </si>
  <si>
    <t>Монтаж инфракрасных обогревателей</t>
  </si>
  <si>
    <t>Монтаж электрических настенных конвекторов</t>
  </si>
  <si>
    <t>Монтаж радиаторов биметаллических</t>
  </si>
  <si>
    <t>Монтаж трубопроводов из полипропиленовой трубы</t>
  </si>
  <si>
    <t>Монтаж изоляции трубопроводов из полипропиленовой трубы</t>
  </si>
  <si>
    <t>Раздел 16. Вентиляция</t>
  </si>
  <si>
    <t>Материалы к разделу 16.  Вентиляция</t>
  </si>
  <si>
    <t>компл</t>
  </si>
  <si>
    <t xml:space="preserve">- водяной нагреватель </t>
  </si>
  <si>
    <t xml:space="preserve">- фреоновый охладитель </t>
  </si>
  <si>
    <t xml:space="preserve">- вентилятор </t>
  </si>
  <si>
    <t xml:space="preserve">- шумоглушитель </t>
  </si>
  <si>
    <t xml:space="preserve">- гибкая вставка </t>
  </si>
  <si>
    <t>- датчик перепада давления 500 Pa DPD-5/DVL-500</t>
  </si>
  <si>
    <t>- датчик температуры канальный ARK-3</t>
  </si>
  <si>
    <t>- датчик температуры воды погружной WTP-3</t>
  </si>
  <si>
    <t>- датчик температуры наружного воздуха ARN-3</t>
  </si>
  <si>
    <t>- датчик температуры воздуха в помещении STP-3/ARP-3</t>
  </si>
  <si>
    <t>- привод PDF 05/230.D</t>
  </si>
  <si>
    <t xml:space="preserve">- термостат 3м </t>
  </si>
  <si>
    <t>Клапан потолочный круглый d125 мм SR-P-125</t>
  </si>
  <si>
    <t>Гибкий алюминиевый воздуховод d125 мм ВАГ 125/0,12</t>
  </si>
  <si>
    <t>Воздуховод 150х150 мм из тонколистовой оцинкованной стали δ=0,7 мм ГОСТ 14918-2020</t>
  </si>
  <si>
    <t>Воздуховод 200х150 мм из тонколистовой оцинкованной стали δ=0,7 мм ГОСТ 14918-2020</t>
  </si>
  <si>
    <t>Воздуховод 200х200 мм из тонколистовой оцинкованной стали δ=0,7 мм ГОСТ 14918-2020</t>
  </si>
  <si>
    <t>Воздуховод 300х200 мм из тонколистовой оцинкованной стали δ=0,7 мм ГОСТ 14918-2020</t>
  </si>
  <si>
    <t>Воздуховод 300х300 мм из тонколистовой оцинкованной стали δ=0,7 мм ГОСТ 14918-2020</t>
  </si>
  <si>
    <t>Воздуховод 400х300 мм из тонколистовой оцинкованной стали δ=0,7 мм ГОСТ 14918-2020</t>
  </si>
  <si>
    <t>Воздуховод 500х300 мм из тонколистовой оцинкованной стали δ=0,7 мм ГОСТ 14918-2020</t>
  </si>
  <si>
    <t>Воздуховод 600х300 мм из тонколистовой оцинкованной стали δ=0,7 мм ГОСТ 14918-2020</t>
  </si>
  <si>
    <t xml:space="preserve">Крепления воздуховодов металлические </t>
  </si>
  <si>
    <t>Изоляция воздуховодов пенофолом толщиной 10 мм с алюминиевой фольгой С-10 Пенофол-2000</t>
  </si>
  <si>
    <t>П6</t>
  </si>
  <si>
    <t xml:space="preserve">- воздухозаборный клапан с электроприводом воздушной заслонки </t>
  </si>
  <si>
    <t xml:space="preserve">- карманный фильтр </t>
  </si>
  <si>
    <t>- блок управления ACWUV-1R0-S</t>
  </si>
  <si>
    <t xml:space="preserve">Приточная установка полной заводской готовности 1958 м3/час, 550 Па, 1,1 кВт, 2800 об/мин, IP54 (подвесная) LITENED 50-30 G1.31-1.1x30.R, в составе:  </t>
  </si>
  <si>
    <t xml:space="preserve">- частотный преобразователь 1,5 кВт 380В </t>
  </si>
  <si>
    <t>Клапан потолочный круглый d160 мм SR-P-160</t>
  </si>
  <si>
    <t>Клапан потолочный круглый d200 мм SR-P-200</t>
  </si>
  <si>
    <t>Клапан потолочный круглый d250 мм SR-P-250</t>
  </si>
  <si>
    <t>Гибкий алюминиевый воздуховод d160 мм ВАГ 160/0,12</t>
  </si>
  <si>
    <t>Гибкий алюминиевый воздуховод d200 мм ВАГ 200/0,12</t>
  </si>
  <si>
    <t>Гибкий алюминиевый воздуховод d250 мм ВАГ 250/0,12</t>
  </si>
  <si>
    <t>Воздуховод 300х250 мм из тонколистовой оцинкованной стали δ=0,7 мм ГОСТ 14918-2020</t>
  </si>
  <si>
    <t>Наружная жалюзийная решетка 500х300 мм, с защитной сеткой от проникновения насекомых АРН-С 500х300</t>
  </si>
  <si>
    <t>В6</t>
  </si>
  <si>
    <t>- шумоглушитель LITENED 50-25 NKD</t>
  </si>
  <si>
    <t>- вставка гибкая FH 50-25</t>
  </si>
  <si>
    <t>- заслонка CHR 50-25</t>
  </si>
  <si>
    <t>- пустая секция под заслонку (наружное исполнение) LITENED 50-25 PSK</t>
  </si>
  <si>
    <t>- крыша L=1000 мм Наружное исполнение LITENED 50-25 (50-30)</t>
  </si>
  <si>
    <t>- крыша L=900 мм Наружное исполнение LITENED 50-25 (50-30)</t>
  </si>
  <si>
    <t>- воздухозаборная решетка Наружное исполнение LITENED 50-25 M</t>
  </si>
  <si>
    <t xml:space="preserve">- частотный преобразователь 0,75 кВт 220 В </t>
  </si>
  <si>
    <t>- привод (для засл. выт. канала) PDS 05/230.DT</t>
  </si>
  <si>
    <t>- щит управления вентилятором ACV-V-1R2,2</t>
  </si>
  <si>
    <t>Клапан потолочный круглый d100 мм SR-100</t>
  </si>
  <si>
    <t>Огнезащитный состав: ET VENT 60</t>
  </si>
  <si>
    <t>- материал базальтовый рулонный фольгированныйе МБОР-5Ф</t>
  </si>
  <si>
    <t>- клеящая строительная смесь Плазас</t>
  </si>
  <si>
    <t>В7</t>
  </si>
  <si>
    <t>- шумоглушитель LITENED 50-30 NKD</t>
  </si>
  <si>
    <t>- вставка гибкая FH 50-30</t>
  </si>
  <si>
    <t>- заслонка CHR 50-30</t>
  </si>
  <si>
    <t>- пустая секция под заслонку (наружное исполнение) LITENED 50-30 PSK</t>
  </si>
  <si>
    <t xml:space="preserve">- частотный преобразователь 1,5 кВт 220 В </t>
  </si>
  <si>
    <t>Гибкий алюминиевый воздуховод d100 мм ВАГ 100/0,12</t>
  </si>
  <si>
    <t>Воздуховод 250х200 мм из тонколистовой оцинкованной стали δ=0,7 мм ГОСТ 14918-2020</t>
  </si>
  <si>
    <t>Воздуховод 250х250 мм из тонколистовой оцинкованной стали δ=0,7 мм ГОСТ 14918-2020</t>
  </si>
  <si>
    <t>В9</t>
  </si>
  <si>
    <t>- шумоглушитель NK 60-30</t>
  </si>
  <si>
    <t>- вставка гибкая FH 60-30</t>
  </si>
  <si>
    <t>- заслонка CHR 60-30</t>
  </si>
  <si>
    <t>Клапан потолочный круглый d125 мм SR-125</t>
  </si>
  <si>
    <t>Клапан потолочный круглый d160 мм SR-160</t>
  </si>
  <si>
    <t>Клапан потолочный круглый d200 мм SR-200</t>
  </si>
  <si>
    <t>Клапан потолочный круглый d250 мм SR-250</t>
  </si>
  <si>
    <t>Вытяжная установка полной заводской готовности 539 м3/час, 750 Па, 0,55 кВт, 2730 об/мин, IP54 (напольная), наружной установки (КП №ND23-068148/2), LITENED 50-25 G1.25-0.55x30.R в составе:</t>
  </si>
  <si>
    <t>Противопожарный клапан 150х150 мм (огнезадерживающий) нормально открытый (EI60) с электромеханическим приводом Сигмавент-60-НО-150х150-SVF(230В)</t>
  </si>
  <si>
    <t xml:space="preserve">Вытяжная установка полной заводской готовности 1648 м3/час, 550 Па, 1,1 кВт, 2730 об/мин, IP54 (напольная), наружной установки (КП №ND23-068148/2), LITENED 50-30 G1.28-1.1x30.R в составе: </t>
  </si>
  <si>
    <t>Противопожарный клапан 200х150 мм (огнезадерживающий) нормально открытый (EI60) с электромеханическим приводом Сигмавент-60-НО-200х150-SVF(230В)</t>
  </si>
  <si>
    <t>Вытяжная установка полной заводской готовности 1832 м3/час,  550 Па, 0,75 кВт, 2820 об/мин, IP54 (подвесная) (КП №ND23-068148/2) VRN 60-30/28R.2DR в составе:</t>
  </si>
  <si>
    <t>Наружная жалюзийная решетка 600х300мм, с защитной сеткой от проникновения насекомых  АРН-С 600х300</t>
  </si>
  <si>
    <t xml:space="preserve">Сборка и монтаж приточной установки (П6) </t>
  </si>
  <si>
    <t>Сборка и монтаж вытяжной установки (В6, В7,В9)</t>
  </si>
  <si>
    <t>Монтаж клапана потолочного</t>
  </si>
  <si>
    <t>Монтаж гибких алюмииниевых воздуховодов</t>
  </si>
  <si>
    <t>Монтаж воздуховодов из оцинкованной стали</t>
  </si>
  <si>
    <t>Монтаж изоляции воздуховодов</t>
  </si>
  <si>
    <t>Монтаж противопожарного клапана</t>
  </si>
  <si>
    <t>Монтаж огнезащитного состава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</si>
  <si>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</si>
  <si>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</si>
  <si>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</si>
  <si>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</si>
  <si>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</si>
  <si>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</si>
  <si>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</si>
  <si>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</si>
  <si>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</si>
  <si>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</si>
  <si>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</si>
  <si>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</si>
  <si>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</si>
  <si>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</si>
  <si>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</si>
  <si>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</si>
  <si>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</si>
  <si>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</si>
  <si>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</si>
  <si>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</si>
  <si>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</si>
  <si>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</si>
  <si>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</si>
  <si>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</si>
  <si>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</si>
  <si>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</si>
  <si>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</si>
  <si>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Раздел 17. Кондиционирование</t>
  </si>
  <si>
    <t>Материалы к разделу 17.  Кондиционирование</t>
  </si>
  <si>
    <t>Кассетный компактный внутрений блок (220-240В/1ф/50Гц) ND-IS-45C-VA</t>
  </si>
  <si>
    <t>Настенный Bнутренний блок  (220-240В/1ф/50Гц) ND-IW-71B-V</t>
  </si>
  <si>
    <t>Мини Наружный блок (380-415В/3ф/50Гц) ND-OH-280M-3A</t>
  </si>
  <si>
    <t>Рефнет</t>
  </si>
  <si>
    <t>Медная трубка (диаметром от 6,35мм д 38мм)</t>
  </si>
  <si>
    <t>Тепловая изоляция для трубки (диаметром от 6,35мм д 38мм)</t>
  </si>
  <si>
    <t>Трубки дренажные</t>
  </si>
  <si>
    <t>Компрессорно-конденсаторный блок холодопроизводительностью 6,0 кВт ND-SPL-007 (B)</t>
  </si>
  <si>
    <t>Присоединительный комплект 6/1 (R410A)</t>
  </si>
  <si>
    <t>Медная трубка</t>
  </si>
  <si>
    <t>Тепловая изоляция для трубки медной</t>
  </si>
  <si>
    <t>Монтаж внутрекннего блока VRF-системы кондиционирования</t>
  </si>
  <si>
    <t>Монтаж наружного блока VRF-системы кондиционирования</t>
  </si>
  <si>
    <t>Монтаж соединительной трассы VRF-системы кондиционирования</t>
  </si>
  <si>
    <t>Монтаж дренажной трассы VRF-системы кондиционирования</t>
  </si>
  <si>
    <t>Монтаж компрессорно-конденсаторного блока для приточную систему вентиляции</t>
  </si>
  <si>
    <t>Раздел 18. Электроснабжение и освещение</t>
  </si>
  <si>
    <t>Материалы к разделу 18.  Электроснабжение и освещение</t>
  </si>
  <si>
    <t>Автоматический выключатель (трехполюсный), тип хар-ки С, Iр =40А ВА 47-100-3С40-УХЛ3 арт. 318142</t>
  </si>
  <si>
    <t>Автоматический выключатель (трехполюсный), тип хар-ки С, Iр =10А ВА 47-29-3С10-УХЛ3 арт. 318285</t>
  </si>
  <si>
    <t>Автоматический выключатель (однополюсный), тип хар-ки С, Iр =16А ВА 47-29-1С16-УХЛ3 арт. 318196</t>
  </si>
  <si>
    <t>Автоматический выключатель (трехполюсный), тип хар-ки С, Iр =16А ВА 47-29-3С16-УХЛ3 арт. 318286</t>
  </si>
  <si>
    <t>Автоматический выключатель дифференциального тока (двухполюсный), тип хар-ки АС, Iр =16А,
Iусср=30мА АД12-21С16-АС-УХЛ3 арт. 318730</t>
  </si>
  <si>
    <t>Автоматический выключатель дифференциального тока
(двухполюсный), тип хар-ки АС, Iр =20А, Iусср=30мА АД12-21С20-АС-УХЛ3 арт. 318731</t>
  </si>
  <si>
    <t>Автоматический выключатель (однополюсный), тип хар-ки С, Iр =20А ВА 47-29-1С20-УХЛ3 арт. 318198</t>
  </si>
  <si>
    <t>Шина нулевая на DIN-рейку проводник N с двумя угловыми изоляторами синего цвета ВВ-Т арт. 277910</t>
  </si>
  <si>
    <t>Шина нулевая на DIN-рейку проводник РЕ с двумя угловыми изоляторами желтого цвета ВВ-Т арт. 277909</t>
  </si>
  <si>
    <t>КЭАЗ</t>
  </si>
  <si>
    <t xml:space="preserve">Корпус металлический с монтажной панелью навесной, IP31, ЩМП-2-1-УХЛ3 500х400х150мм,  арт. 243729, укомплектованный:  </t>
  </si>
  <si>
    <t>ЩО 5</t>
  </si>
  <si>
    <t>ЩР 5</t>
  </si>
  <si>
    <t>Профиль для гипсокартона (на весь объем)</t>
  </si>
  <si>
    <t>2024г.</t>
  </si>
  <si>
    <t>9. Неучтенные в ВД сопутсвующие материалы относяться к накладным расходам подрядчика. В процессе производства работ возможны изменения по составу и объему работ ( учитывать при закупке материалов). Обязательным условием являеться ознакомление с объектом на месте перед началом работ.</t>
  </si>
  <si>
    <t>С.В. Гуляев</t>
  </si>
  <si>
    <t>Главный механик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</si>
</sst>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1">
    <font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left" vertical="center"/>
    </xf>
    <xf numFmtId="2" fontId="6" fillId="0" borderId="0" xfId="0" applyNumberFormat="1" applyFont="1" applyAlignment="1">
      <alignment horizontal="left" vertical="center"/>
    </xf>
    <xf numFmtId="2" fontId="5" fillId="0" borderId="0" xfId="0" applyNumberFormat="1" applyFont="1" applyAlignment="1">
      <alignment horizontal="center" vertical="center"/>
    </xf>
    <xf numFmtId="2" fontId="4" fillId="0" borderId="11" xfId="0" applyNumberFormat="1" applyFont="1" applyBorder="1" applyAlignment="1">
      <alignment horizontal="left" vertical="center"/>
    </xf>
    <xf numFmtId="2" fontId="4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2" fontId="4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88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0"/>
  <sheetViews>
    <sheetView tabSelected="1" zoomScale="130" zoomScaleNormal="130" zoomScalePageLayoutView="0" workbookViewId="0" topLeftCell="A850">
      <selection activeCell="D873" sqref="D873"/>
    </sheetView>
  </sheetViews>
  <sheetFormatPr defaultColWidth="9.140625" defaultRowHeight="12.75"/>
  <cols>
    <col min="1" max="1" width="4.421875" style="7" customWidth="1"/>
    <col min="2" max="2" width="46.57421875" style="8" customWidth="1"/>
    <col min="3" max="3" width="9.140625" style="7" customWidth="1"/>
    <col min="4" max="4" width="9.140625" style="28" customWidth="1"/>
    <col min="5" max="5" width="16.421875" style="7" customWidth="1"/>
    <col min="6" max="16384" width="9.140625" style="5" customWidth="1"/>
  </cols>
  <sheetData>
    <row r="1" spans="3:4" ht="11.25">
      <c r="C1" s="13"/>
      <c r="D1" s="23" t="s">
        <v>545</v>
      </c>
    </row>
    <row r="2" spans="3:4" ht="11.25">
      <c r="C2" s="14"/>
      <c r="D2" s="24" t="s">
        <v>549</v>
      </c>
    </row>
    <row r="3" spans="3:5" ht="12.75">
      <c r="C3" s="15"/>
      <c r="D3" s="25" t="s">
        <v>546</v>
      </c>
      <c r="E3" s="21"/>
    </row>
    <row r="4" spans="3:5" ht="12.75">
      <c r="C4" s="16"/>
      <c r="D4" s="25" t="s">
        <v>547</v>
      </c>
      <c r="E4" s="21"/>
    </row>
    <row r="5" spans="3:5" ht="12.75">
      <c r="C5" s="17"/>
      <c r="D5" s="26"/>
      <c r="E5" s="22" t="s">
        <v>1034</v>
      </c>
    </row>
    <row r="6" spans="3:5" ht="11.25">
      <c r="C6" s="14"/>
      <c r="D6" s="27" t="s">
        <v>548</v>
      </c>
      <c r="E6" s="12" t="s">
        <v>1032</v>
      </c>
    </row>
    <row r="7" ht="11.25">
      <c r="A7" s="11" t="s">
        <v>550</v>
      </c>
    </row>
    <row r="8" ht="11.25">
      <c r="A8" s="8" t="s">
        <v>552</v>
      </c>
    </row>
    <row r="9" ht="11.25">
      <c r="A9" s="8" t="s">
        <v>551</v>
      </c>
    </row>
    <row r="10" ht="11.25">
      <c r="A10" s="8" t="s">
        <v>609</v>
      </c>
    </row>
    <row r="11" ht="11.25">
      <c r="A11" s="11" t="s">
        <v>553</v>
      </c>
    </row>
    <row r="12" spans="1:5" ht="22.5" customHeight="1">
      <c r="A12" s="18" t="s">
        <v>554</v>
      </c>
      <c r="B12" s="19" t="s">
        <v>555</v>
      </c>
      <c r="C12" s="19" t="s">
        <v>556</v>
      </c>
      <c r="D12" s="29" t="s">
        <v>557</v>
      </c>
      <c r="E12" s="19" t="s">
        <v>558</v>
      </c>
    </row>
    <row r="13" spans="1:5" ht="11.25">
      <c r="A13" s="19">
        <v>1</v>
      </c>
      <c r="B13" s="19">
        <v>2</v>
      </c>
      <c r="C13" s="19">
        <v>3</v>
      </c>
      <c r="D13" s="29">
        <v>4</v>
      </c>
      <c r="E13" s="19">
        <v>5</v>
      </c>
    </row>
    <row r="14" spans="1:5" ht="11.25">
      <c r="A14" s="69" t="s">
        <v>437</v>
      </c>
      <c r="B14" s="70"/>
      <c r="C14" s="70"/>
      <c r="D14" s="70"/>
      <c r="E14" s="71"/>
    </row>
    <row r="15" spans="1:5" ht="11.25">
      <c r="A15" s="2" t="s">
        <v>438</v>
      </c>
      <c r="B15" s="3" t="s">
        <v>439</v>
      </c>
      <c r="C15" s="2" t="s">
        <v>440</v>
      </c>
      <c r="D15" s="10">
        <f>2.35*1.56*3</f>
        <v>10.998000000000001</v>
      </c>
      <c r="E15" s="4"/>
    </row>
    <row r="16" spans="1:5" ht="11.25">
      <c r="A16" s="2" t="s">
        <v>441</v>
      </c>
      <c r="B16" s="3" t="s">
        <v>442</v>
      </c>
      <c r="C16" s="2" t="s">
        <v>443</v>
      </c>
      <c r="D16" s="10">
        <f>2.12*1.5</f>
        <v>3.18</v>
      </c>
      <c r="E16" s="4"/>
    </row>
    <row r="17" spans="1:5" ht="11.25">
      <c r="A17" s="2" t="s">
        <v>444</v>
      </c>
      <c r="B17" s="3" t="s">
        <v>576</v>
      </c>
      <c r="C17" s="2" t="s">
        <v>440</v>
      </c>
      <c r="D17" s="10">
        <f>0.9*2.1*2+0.85*2.1*8+0.6*2.1+1.5*2.1+1.4*2.1+1.05*2.1</f>
        <v>27.615000000000002</v>
      </c>
      <c r="E17" s="4"/>
    </row>
    <row r="18" spans="1:5" ht="11.25">
      <c r="A18" s="2" t="s">
        <v>445</v>
      </c>
      <c r="B18" s="3" t="s">
        <v>446</v>
      </c>
      <c r="C18" s="2" t="s">
        <v>447</v>
      </c>
      <c r="D18" s="10">
        <f>0.8*2.1*17+0.9*2.1*2</f>
        <v>32.34</v>
      </c>
      <c r="E18" s="4"/>
    </row>
    <row r="19" spans="1:5" ht="11.25">
      <c r="A19" s="2" t="s">
        <v>448</v>
      </c>
      <c r="B19" s="3" t="s">
        <v>577</v>
      </c>
      <c r="C19" s="2" t="s">
        <v>449</v>
      </c>
      <c r="D19" s="10">
        <v>0.2</v>
      </c>
      <c r="E19" s="4"/>
    </row>
    <row r="20" spans="1:5" ht="11.25">
      <c r="A20" s="2" t="s">
        <v>450</v>
      </c>
      <c r="B20" s="3" t="s">
        <v>451</v>
      </c>
      <c r="C20" s="2" t="s">
        <v>440</v>
      </c>
      <c r="D20" s="10">
        <f>100*1.953</f>
        <v>195.3</v>
      </c>
      <c r="E20" s="4"/>
    </row>
    <row r="21" spans="1:5" ht="11.25">
      <c r="A21" s="2" t="s">
        <v>452</v>
      </c>
      <c r="B21" s="3" t="s">
        <v>453</v>
      </c>
      <c r="C21" s="2" t="s">
        <v>440</v>
      </c>
      <c r="D21" s="10">
        <f>100*1.257</f>
        <v>125.69999999999999</v>
      </c>
      <c r="E21" s="4"/>
    </row>
    <row r="22" spans="1:5" ht="11.25">
      <c r="A22" s="2" t="s">
        <v>454</v>
      </c>
      <c r="B22" s="3" t="s">
        <v>455</v>
      </c>
      <c r="C22" s="2" t="s">
        <v>443</v>
      </c>
      <c r="D22" s="10">
        <v>2.44</v>
      </c>
      <c r="E22" s="4"/>
    </row>
    <row r="23" spans="1:5" ht="11.25">
      <c r="A23" s="2" t="s">
        <v>456</v>
      </c>
      <c r="B23" s="3" t="s">
        <v>457</v>
      </c>
      <c r="C23" s="2" t="s">
        <v>440</v>
      </c>
      <c r="D23" s="10">
        <f>100*3.425</f>
        <v>342.5</v>
      </c>
      <c r="E23" s="4"/>
    </row>
    <row r="24" spans="1:5" ht="11.25">
      <c r="A24" s="2" t="s">
        <v>458</v>
      </c>
      <c r="B24" s="3" t="s">
        <v>459</v>
      </c>
      <c r="C24" s="2" t="s">
        <v>460</v>
      </c>
      <c r="D24" s="10">
        <f>100*1.4</f>
        <v>140</v>
      </c>
      <c r="E24" s="4"/>
    </row>
    <row r="25" spans="1:5" ht="11.25">
      <c r="A25" s="2" t="s">
        <v>461</v>
      </c>
      <c r="B25" s="3" t="s">
        <v>462</v>
      </c>
      <c r="C25" s="2" t="s">
        <v>440</v>
      </c>
      <c r="D25" s="10">
        <f>100*1.924</f>
        <v>192.4</v>
      </c>
      <c r="E25" s="4"/>
    </row>
    <row r="26" spans="1:5" ht="11.25">
      <c r="A26" s="2" t="s">
        <v>463</v>
      </c>
      <c r="B26" s="3" t="s">
        <v>464</v>
      </c>
      <c r="C26" s="2" t="s">
        <v>440</v>
      </c>
      <c r="D26" s="10">
        <f>100*0.365</f>
        <v>36.5</v>
      </c>
      <c r="E26" s="4"/>
    </row>
    <row r="27" spans="1:5" ht="11.25">
      <c r="A27" s="2" t="s">
        <v>465</v>
      </c>
      <c r="B27" s="3" t="s">
        <v>466</v>
      </c>
      <c r="C27" s="2" t="s">
        <v>443</v>
      </c>
      <c r="D27" s="10">
        <v>20.3</v>
      </c>
      <c r="E27" s="4"/>
    </row>
    <row r="28" spans="1:5" ht="11.25">
      <c r="A28" s="2" t="s">
        <v>467</v>
      </c>
      <c r="B28" s="3" t="s">
        <v>468</v>
      </c>
      <c r="C28" s="2" t="s">
        <v>440</v>
      </c>
      <c r="D28" s="10">
        <f>100*1.21+50</f>
        <v>171</v>
      </c>
      <c r="E28" s="4"/>
    </row>
    <row r="29" spans="1:5" ht="11.25">
      <c r="A29" s="2" t="s">
        <v>469</v>
      </c>
      <c r="B29" s="3" t="s">
        <v>470</v>
      </c>
      <c r="C29" s="2" t="s">
        <v>443</v>
      </c>
      <c r="D29" s="10">
        <v>0.5</v>
      </c>
      <c r="E29" s="4"/>
    </row>
    <row r="30" spans="1:5" ht="11.25">
      <c r="A30" s="2" t="s">
        <v>471</v>
      </c>
      <c r="B30" s="3" t="s">
        <v>472</v>
      </c>
      <c r="C30" s="2" t="s">
        <v>440</v>
      </c>
      <c r="D30" s="10">
        <f>100*3.265+117</f>
        <v>443.5</v>
      </c>
      <c r="E30" s="4"/>
    </row>
    <row r="31" spans="1:5" ht="11.25">
      <c r="A31" s="2" t="s">
        <v>473</v>
      </c>
      <c r="B31" s="3" t="s">
        <v>474</v>
      </c>
      <c r="C31" s="2" t="s">
        <v>440</v>
      </c>
      <c r="D31" s="10">
        <f>100*0.06+75.4</f>
        <v>81.4</v>
      </c>
      <c r="E31" s="4"/>
    </row>
    <row r="32" spans="1:5" ht="11.25">
      <c r="A32" s="2" t="s">
        <v>475</v>
      </c>
      <c r="B32" s="3" t="s">
        <v>476</v>
      </c>
      <c r="C32" s="2" t="s">
        <v>447</v>
      </c>
      <c r="D32" s="10">
        <f>100*0.08</f>
        <v>8</v>
      </c>
      <c r="E32" s="4"/>
    </row>
    <row r="33" spans="1:5" ht="11.25">
      <c r="A33" s="2" t="s">
        <v>477</v>
      </c>
      <c r="B33" s="3" t="s">
        <v>478</v>
      </c>
      <c r="C33" s="2" t="s">
        <v>460</v>
      </c>
      <c r="D33" s="10">
        <f>100*0.7</f>
        <v>70</v>
      </c>
      <c r="E33" s="4"/>
    </row>
    <row r="34" spans="1:5" ht="11.25">
      <c r="A34" s="2" t="s">
        <v>479</v>
      </c>
      <c r="B34" s="3" t="s">
        <v>480</v>
      </c>
      <c r="C34" s="2" t="s">
        <v>440</v>
      </c>
      <c r="D34" s="10">
        <f>100*0.36</f>
        <v>36</v>
      </c>
      <c r="E34" s="4"/>
    </row>
    <row r="35" spans="1:5" ht="11.25">
      <c r="A35" s="2" t="s">
        <v>481</v>
      </c>
      <c r="B35" s="3" t="s">
        <v>482</v>
      </c>
      <c r="C35" s="2" t="s">
        <v>447</v>
      </c>
      <c r="D35" s="10">
        <f>100*0.02</f>
        <v>2</v>
      </c>
      <c r="E35" s="4"/>
    </row>
    <row r="36" spans="1:5" ht="11.25">
      <c r="A36" s="2" t="s">
        <v>483</v>
      </c>
      <c r="B36" s="3" t="s">
        <v>484</v>
      </c>
      <c r="C36" s="2" t="s">
        <v>447</v>
      </c>
      <c r="D36" s="10">
        <f>100*0.02</f>
        <v>2</v>
      </c>
      <c r="E36" s="4"/>
    </row>
    <row r="37" spans="1:5" ht="11.25">
      <c r="A37" s="2" t="s">
        <v>485</v>
      </c>
      <c r="B37" s="3" t="s">
        <v>486</v>
      </c>
      <c r="C37" s="2" t="s">
        <v>447</v>
      </c>
      <c r="D37" s="10">
        <f>100*0.06</f>
        <v>6</v>
      </c>
      <c r="E37" s="4"/>
    </row>
    <row r="38" spans="1:5" ht="11.25">
      <c r="A38" s="2" t="s">
        <v>487</v>
      </c>
      <c r="B38" s="3" t="s">
        <v>488</v>
      </c>
      <c r="C38" s="2" t="s">
        <v>460</v>
      </c>
      <c r="D38" s="10">
        <f>100*0.1+37+18.3+10</f>
        <v>75.3</v>
      </c>
      <c r="E38" s="4"/>
    </row>
    <row r="39" spans="1:5" ht="11.25">
      <c r="A39" s="2" t="s">
        <v>489</v>
      </c>
      <c r="B39" s="3" t="s">
        <v>490</v>
      </c>
      <c r="C39" s="2" t="s">
        <v>447</v>
      </c>
      <c r="D39" s="10">
        <f>100*0.01</f>
        <v>1</v>
      </c>
      <c r="E39" s="4"/>
    </row>
    <row r="40" spans="1:5" ht="11.25">
      <c r="A40" s="2" t="s">
        <v>491</v>
      </c>
      <c r="B40" s="3" t="s">
        <v>492</v>
      </c>
      <c r="C40" s="2" t="s">
        <v>460</v>
      </c>
      <c r="D40" s="10">
        <f>100*0.95</f>
        <v>95</v>
      </c>
      <c r="E40" s="4"/>
    </row>
    <row r="41" spans="1:5" ht="11.25">
      <c r="A41" s="2" t="s">
        <v>493</v>
      </c>
      <c r="B41" s="3" t="s">
        <v>494</v>
      </c>
      <c r="C41" s="2" t="s">
        <v>447</v>
      </c>
      <c r="D41" s="10">
        <f>100*0.5+20</f>
        <v>70</v>
      </c>
      <c r="E41" s="4"/>
    </row>
    <row r="42" spans="1:5" ht="11.25">
      <c r="A42" s="2" t="s">
        <v>495</v>
      </c>
      <c r="B42" s="3" t="s">
        <v>496</v>
      </c>
      <c r="C42" s="2" t="s">
        <v>447</v>
      </c>
      <c r="D42" s="10">
        <v>14</v>
      </c>
      <c r="E42" s="4"/>
    </row>
    <row r="43" spans="1:5" ht="11.25">
      <c r="A43" s="2" t="s">
        <v>497</v>
      </c>
      <c r="B43" s="3" t="s">
        <v>498</v>
      </c>
      <c r="C43" s="2" t="s">
        <v>447</v>
      </c>
      <c r="D43" s="10">
        <f>100*0.21</f>
        <v>21</v>
      </c>
      <c r="E43" s="4"/>
    </row>
    <row r="44" spans="1:5" ht="11.25">
      <c r="A44" s="2" t="s">
        <v>499</v>
      </c>
      <c r="B44" s="3" t="s">
        <v>500</v>
      </c>
      <c r="C44" s="2" t="s">
        <v>447</v>
      </c>
      <c r="D44" s="10">
        <f>100*0.16</f>
        <v>16</v>
      </c>
      <c r="E44" s="4"/>
    </row>
    <row r="45" spans="1:5" ht="11.25">
      <c r="A45" s="2" t="s">
        <v>501</v>
      </c>
      <c r="B45" s="3" t="s">
        <v>610</v>
      </c>
      <c r="C45" s="2" t="s">
        <v>447</v>
      </c>
      <c r="D45" s="10">
        <v>2</v>
      </c>
      <c r="E45" s="4"/>
    </row>
    <row r="46" spans="1:5" ht="11.25">
      <c r="A46" s="73" t="s">
        <v>502</v>
      </c>
      <c r="B46" s="74"/>
      <c r="C46" s="74"/>
      <c r="D46" s="74"/>
      <c r="E46" s="75"/>
    </row>
    <row r="47" spans="1:5" ht="33.75">
      <c r="A47" s="2" t="s">
        <v>438</v>
      </c>
      <c r="B47" s="3" t="s">
        <v>578</v>
      </c>
      <c r="C47" s="2" t="s">
        <v>440</v>
      </c>
      <c r="D47" s="10">
        <f>0.587*100+15.1</f>
        <v>73.8</v>
      </c>
      <c r="E47" s="4"/>
    </row>
    <row r="48" spans="1:5" ht="33.75">
      <c r="A48" s="2" t="s">
        <v>441</v>
      </c>
      <c r="B48" s="3" t="s">
        <v>579</v>
      </c>
      <c r="C48" s="2" t="s">
        <v>440</v>
      </c>
      <c r="D48" s="10">
        <f>100*0.07</f>
        <v>7.000000000000001</v>
      </c>
      <c r="E48" s="4"/>
    </row>
    <row r="49" spans="1:5" ht="33.75">
      <c r="A49" s="2" t="s">
        <v>444</v>
      </c>
      <c r="B49" s="3" t="s">
        <v>503</v>
      </c>
      <c r="C49" s="2" t="s">
        <v>440</v>
      </c>
      <c r="D49" s="10">
        <f>100*3.051</f>
        <v>305.1</v>
      </c>
      <c r="E49" s="4"/>
    </row>
    <row r="50" spans="1:5" ht="12" customHeight="1">
      <c r="A50" s="2" t="s">
        <v>445</v>
      </c>
      <c r="B50" s="3" t="s">
        <v>504</v>
      </c>
      <c r="C50" s="2" t="s">
        <v>440</v>
      </c>
      <c r="D50" s="10">
        <f>100*0.204</f>
        <v>20.4</v>
      </c>
      <c r="E50" s="4"/>
    </row>
    <row r="51" spans="1:5" ht="11.25">
      <c r="A51" s="2" t="s">
        <v>448</v>
      </c>
      <c r="B51" s="3" t="s">
        <v>580</v>
      </c>
      <c r="C51" s="2" t="s">
        <v>440</v>
      </c>
      <c r="D51" s="10">
        <v>1.7</v>
      </c>
      <c r="E51" s="4"/>
    </row>
    <row r="52" spans="1:5" ht="11.25">
      <c r="A52" s="2" t="s">
        <v>450</v>
      </c>
      <c r="B52" s="3" t="s">
        <v>505</v>
      </c>
      <c r="C52" s="2" t="s">
        <v>449</v>
      </c>
      <c r="D52" s="10">
        <v>0.052</v>
      </c>
      <c r="E52" s="4"/>
    </row>
    <row r="53" spans="1:5" ht="11.25">
      <c r="A53" s="73" t="s">
        <v>409</v>
      </c>
      <c r="B53" s="74"/>
      <c r="C53" s="74"/>
      <c r="D53" s="74"/>
      <c r="E53" s="75"/>
    </row>
    <row r="54" spans="1:5" ht="11.25">
      <c r="A54" s="2" t="s">
        <v>438</v>
      </c>
      <c r="B54" s="3" t="s">
        <v>506</v>
      </c>
      <c r="C54" s="2" t="s">
        <v>440</v>
      </c>
      <c r="D54" s="10">
        <f>14.7+247.127+435.872</f>
        <v>697.6990000000001</v>
      </c>
      <c r="E54" s="4"/>
    </row>
    <row r="55" spans="1:5" ht="11.25">
      <c r="A55" s="2" t="s">
        <v>441</v>
      </c>
      <c r="B55" s="3" t="s">
        <v>508</v>
      </c>
      <c r="C55" s="2" t="s">
        <v>440</v>
      </c>
      <c r="D55" s="10">
        <f>118.508+63.571</f>
        <v>182.079</v>
      </c>
      <c r="E55" s="4"/>
    </row>
    <row r="56" spans="1:5" ht="11.25">
      <c r="A56" s="2" t="s">
        <v>444</v>
      </c>
      <c r="B56" s="3" t="s">
        <v>509</v>
      </c>
      <c r="C56" s="2" t="s">
        <v>440</v>
      </c>
      <c r="D56" s="10">
        <v>92.432</v>
      </c>
      <c r="E56" s="4"/>
    </row>
    <row r="57" spans="1:5" ht="11.25">
      <c r="A57" s="2" t="s">
        <v>445</v>
      </c>
      <c r="B57" s="3" t="s">
        <v>507</v>
      </c>
      <c r="C57" s="2" t="s">
        <v>440</v>
      </c>
      <c r="D57" s="10">
        <f>60.461+15.533+7.21</f>
        <v>83.204</v>
      </c>
      <c r="E57" s="4"/>
    </row>
    <row r="58" spans="1:5" ht="11.25">
      <c r="A58" s="2" t="s">
        <v>448</v>
      </c>
      <c r="B58" s="3" t="s">
        <v>510</v>
      </c>
      <c r="C58" s="2" t="s">
        <v>443</v>
      </c>
      <c r="D58" s="10">
        <v>0.4692</v>
      </c>
      <c r="E58" s="4"/>
    </row>
    <row r="59" spans="1:5" ht="9.75" customHeight="1">
      <c r="A59" s="2" t="s">
        <v>450</v>
      </c>
      <c r="B59" s="3" t="s">
        <v>511</v>
      </c>
      <c r="C59" s="2" t="s">
        <v>447</v>
      </c>
      <c r="D59" s="10">
        <f>1000*1.02+1000.17</f>
        <v>2020.17</v>
      </c>
      <c r="E59" s="4"/>
    </row>
    <row r="60" spans="1:5" ht="12" customHeight="1">
      <c r="A60" s="2" t="s">
        <v>452</v>
      </c>
      <c r="B60" s="3" t="s">
        <v>512</v>
      </c>
      <c r="C60" s="2" t="s">
        <v>449</v>
      </c>
      <c r="D60" s="10">
        <v>0.052</v>
      </c>
      <c r="E60" s="4"/>
    </row>
    <row r="61" spans="1:5" ht="12" customHeight="1">
      <c r="A61" s="2" t="s">
        <v>454</v>
      </c>
      <c r="B61" s="3" t="s">
        <v>1031</v>
      </c>
      <c r="C61" s="2" t="s">
        <v>886</v>
      </c>
      <c r="D61" s="10">
        <v>1</v>
      </c>
      <c r="E61" s="4"/>
    </row>
    <row r="62" spans="1:5" ht="11.25">
      <c r="A62" s="72" t="s">
        <v>410</v>
      </c>
      <c r="B62" s="72"/>
      <c r="C62" s="72"/>
      <c r="D62" s="72"/>
      <c r="E62" s="72"/>
    </row>
    <row r="63" spans="1:5" ht="11.25">
      <c r="A63" s="72" t="s">
        <v>513</v>
      </c>
      <c r="B63" s="72"/>
      <c r="C63" s="72"/>
      <c r="D63" s="72"/>
      <c r="E63" s="72"/>
    </row>
    <row r="64" spans="1:5" ht="11.25">
      <c r="A64" s="2" t="s">
        <v>438</v>
      </c>
      <c r="B64" s="3" t="s">
        <v>514</v>
      </c>
      <c r="C64" s="2" t="s">
        <v>440</v>
      </c>
      <c r="D64" s="10">
        <f>100*2.9888</f>
        <v>298.88</v>
      </c>
      <c r="E64" s="4"/>
    </row>
    <row r="65" spans="1:5" ht="11.25">
      <c r="A65" s="2" t="s">
        <v>441</v>
      </c>
      <c r="B65" s="3" t="s">
        <v>516</v>
      </c>
      <c r="C65" s="2" t="s">
        <v>440</v>
      </c>
      <c r="D65" s="10">
        <f>100*2.9888</f>
        <v>298.88</v>
      </c>
      <c r="E65" s="4"/>
    </row>
    <row r="66" spans="1:5" ht="22.5">
      <c r="A66" s="2" t="s">
        <v>444</v>
      </c>
      <c r="B66" s="3" t="s">
        <v>519</v>
      </c>
      <c r="C66" s="2" t="s">
        <v>440</v>
      </c>
      <c r="D66" s="10">
        <f>100*2.9888</f>
        <v>298.88</v>
      </c>
      <c r="E66" s="4"/>
    </row>
    <row r="67" spans="1:5" ht="11.25">
      <c r="A67" s="72" t="s">
        <v>522</v>
      </c>
      <c r="B67" s="72"/>
      <c r="C67" s="72"/>
      <c r="D67" s="72"/>
      <c r="E67" s="72"/>
    </row>
    <row r="68" spans="1:5" ht="11.25">
      <c r="A68" s="2" t="s">
        <v>438</v>
      </c>
      <c r="B68" s="3" t="s">
        <v>514</v>
      </c>
      <c r="C68" s="2" t="s">
        <v>440</v>
      </c>
      <c r="D68" s="10">
        <f>100*0.1237</f>
        <v>12.370000000000001</v>
      </c>
      <c r="E68" s="4"/>
    </row>
    <row r="69" spans="1:5" ht="11.25">
      <c r="A69" s="2" t="s">
        <v>441</v>
      </c>
      <c r="B69" s="3" t="s">
        <v>516</v>
      </c>
      <c r="C69" s="2" t="s">
        <v>440</v>
      </c>
      <c r="D69" s="10">
        <f>100*0.1237</f>
        <v>12.370000000000001</v>
      </c>
      <c r="E69" s="4"/>
    </row>
    <row r="70" spans="1:5" ht="12" customHeight="1">
      <c r="A70" s="2" t="s">
        <v>444</v>
      </c>
      <c r="B70" s="3" t="s">
        <v>523</v>
      </c>
      <c r="C70" s="2" t="s">
        <v>440</v>
      </c>
      <c r="D70" s="10">
        <f>100*0.1237</f>
        <v>12.370000000000001</v>
      </c>
      <c r="E70" s="4"/>
    </row>
    <row r="71" spans="1:5" ht="11.25">
      <c r="A71" s="72" t="s">
        <v>527</v>
      </c>
      <c r="B71" s="72"/>
      <c r="C71" s="72"/>
      <c r="D71" s="72"/>
      <c r="E71" s="72"/>
    </row>
    <row r="72" spans="1:5" ht="11.25">
      <c r="A72" s="2" t="s">
        <v>438</v>
      </c>
      <c r="B72" s="3" t="s">
        <v>514</v>
      </c>
      <c r="C72" s="2" t="s">
        <v>440</v>
      </c>
      <c r="D72" s="10">
        <f>100*0.0334</f>
        <v>3.34</v>
      </c>
      <c r="E72" s="4"/>
    </row>
    <row r="73" spans="1:5" ht="11.25">
      <c r="A73" s="2" t="s">
        <v>441</v>
      </c>
      <c r="B73" s="3" t="s">
        <v>516</v>
      </c>
      <c r="C73" s="2" t="s">
        <v>440</v>
      </c>
      <c r="D73" s="10">
        <f>100*0.0334</f>
        <v>3.34</v>
      </c>
      <c r="E73" s="4"/>
    </row>
    <row r="74" spans="1:5" ht="12" customHeight="1">
      <c r="A74" s="2" t="s">
        <v>444</v>
      </c>
      <c r="B74" s="3" t="s">
        <v>523</v>
      </c>
      <c r="C74" s="2" t="s">
        <v>440</v>
      </c>
      <c r="D74" s="10">
        <f>100*0.0334</f>
        <v>3.34</v>
      </c>
      <c r="E74" s="4"/>
    </row>
    <row r="75" spans="1:5" ht="11.25">
      <c r="A75" s="72" t="s">
        <v>529</v>
      </c>
      <c r="B75" s="72"/>
      <c r="C75" s="72"/>
      <c r="D75" s="72"/>
      <c r="E75" s="72"/>
    </row>
    <row r="76" spans="1:5" ht="11.25" customHeight="1">
      <c r="A76" s="2" t="s">
        <v>438</v>
      </c>
      <c r="B76" s="3" t="s">
        <v>523</v>
      </c>
      <c r="C76" s="2" t="s">
        <v>440</v>
      </c>
      <c r="D76" s="10">
        <f>100*0.4223</f>
        <v>42.230000000000004</v>
      </c>
      <c r="E76" s="4"/>
    </row>
    <row r="77" spans="1:5" ht="11.25">
      <c r="A77" s="72" t="s">
        <v>531</v>
      </c>
      <c r="B77" s="72"/>
      <c r="C77" s="72"/>
      <c r="D77" s="72"/>
      <c r="E77" s="72"/>
    </row>
    <row r="78" spans="1:5" ht="11.25">
      <c r="A78" s="2" t="s">
        <v>438</v>
      </c>
      <c r="B78" s="3" t="s">
        <v>581</v>
      </c>
      <c r="C78" s="2" t="s">
        <v>460</v>
      </c>
      <c r="D78" s="10">
        <f>100*2.4558</f>
        <v>245.57999999999998</v>
      </c>
      <c r="E78" s="4"/>
    </row>
    <row r="79" spans="1:5" ht="11.25">
      <c r="A79" s="72" t="s">
        <v>411</v>
      </c>
      <c r="B79" s="72"/>
      <c r="C79" s="72"/>
      <c r="D79" s="72"/>
      <c r="E79" s="72"/>
    </row>
    <row r="80" spans="1:5" ht="11.25">
      <c r="A80" s="2" t="s">
        <v>438</v>
      </c>
      <c r="B80" s="3" t="s">
        <v>515</v>
      </c>
      <c r="C80" s="2" t="s">
        <v>440</v>
      </c>
      <c r="D80" s="10">
        <f>334.7456+13.8544+3.7408</f>
        <v>352.3408</v>
      </c>
      <c r="E80" s="4"/>
    </row>
    <row r="81" spans="1:5" ht="9.75" customHeight="1">
      <c r="A81" s="2" t="s">
        <v>441</v>
      </c>
      <c r="B81" s="3" t="s">
        <v>517</v>
      </c>
      <c r="C81" s="2" t="s">
        <v>443</v>
      </c>
      <c r="D81" s="10">
        <f>6.097152+0.252348+0.068136</f>
        <v>6.417636000000001</v>
      </c>
      <c r="E81" s="4"/>
    </row>
    <row r="82" spans="1:5" ht="22.5">
      <c r="A82" s="2" t="s">
        <v>444</v>
      </c>
      <c r="B82" s="3" t="s">
        <v>518</v>
      </c>
      <c r="C82" s="2" t="s">
        <v>440</v>
      </c>
      <c r="D82" s="10">
        <f>298.88+12.37+3.34</f>
        <v>314.59</v>
      </c>
      <c r="E82" s="4"/>
    </row>
    <row r="83" spans="1:5" ht="22.5">
      <c r="A83" s="2" t="s">
        <v>445</v>
      </c>
      <c r="B83" s="3" t="s">
        <v>519</v>
      </c>
      <c r="C83" s="2" t="s">
        <v>440</v>
      </c>
      <c r="D83" s="10">
        <f>100*2.9888</f>
        <v>298.88</v>
      </c>
      <c r="E83" s="4"/>
    </row>
    <row r="84" spans="1:5" ht="12" customHeight="1">
      <c r="A84" s="2" t="s">
        <v>448</v>
      </c>
      <c r="B84" s="3" t="s">
        <v>520</v>
      </c>
      <c r="C84" s="2" t="s">
        <v>521</v>
      </c>
      <c r="D84" s="10">
        <v>119.552</v>
      </c>
      <c r="E84" s="4"/>
    </row>
    <row r="85" spans="1:5" ht="11.25">
      <c r="A85" s="2" t="s">
        <v>450</v>
      </c>
      <c r="B85" s="3" t="s">
        <v>524</v>
      </c>
      <c r="C85" s="2" t="s">
        <v>449</v>
      </c>
      <c r="D85" s="10">
        <f>0.14844+0.04008+0.50676</f>
        <v>0.69528</v>
      </c>
      <c r="E85" s="4"/>
    </row>
    <row r="86" spans="1:5" ht="22.5">
      <c r="A86" s="2" t="s">
        <v>452</v>
      </c>
      <c r="B86" s="3" t="s">
        <v>525</v>
      </c>
      <c r="C86" s="2" t="s">
        <v>449</v>
      </c>
      <c r="D86" s="10">
        <f>0.002474+0.000668+0.008446</f>
        <v>0.011588000000000001</v>
      </c>
      <c r="E86" s="4"/>
    </row>
    <row r="87" spans="1:5" ht="11.25">
      <c r="A87" s="2" t="s">
        <v>454</v>
      </c>
      <c r="B87" s="3" t="s">
        <v>526</v>
      </c>
      <c r="C87" s="2" t="s">
        <v>440</v>
      </c>
      <c r="D87" s="10">
        <v>12.6174</v>
      </c>
      <c r="E87" s="4"/>
    </row>
    <row r="88" spans="1:5" ht="11.25">
      <c r="A88" s="2" t="s">
        <v>456</v>
      </c>
      <c r="B88" s="3" t="s">
        <v>528</v>
      </c>
      <c r="C88" s="2" t="s">
        <v>440</v>
      </c>
      <c r="D88" s="10">
        <v>3.4068</v>
      </c>
      <c r="E88" s="4"/>
    </row>
    <row r="89" spans="1:5" ht="11.25">
      <c r="A89" s="2" t="s">
        <v>458</v>
      </c>
      <c r="B89" s="3" t="s">
        <v>530</v>
      </c>
      <c r="C89" s="2" t="s">
        <v>440</v>
      </c>
      <c r="D89" s="10">
        <v>43.0746</v>
      </c>
      <c r="E89" s="4"/>
    </row>
    <row r="90" spans="1:5" ht="22.5">
      <c r="A90" s="2" t="s">
        <v>461</v>
      </c>
      <c r="B90" s="3" t="s">
        <v>532</v>
      </c>
      <c r="C90" s="2" t="s">
        <v>460</v>
      </c>
      <c r="D90" s="10">
        <v>203.35</v>
      </c>
      <c r="E90" s="4"/>
    </row>
    <row r="91" spans="1:5" ht="11.25">
      <c r="A91" s="2" t="s">
        <v>463</v>
      </c>
      <c r="B91" s="3" t="s">
        <v>533</v>
      </c>
      <c r="C91" s="2" t="s">
        <v>460</v>
      </c>
      <c r="D91" s="10">
        <v>42.23</v>
      </c>
      <c r="E91" s="4"/>
    </row>
    <row r="92" spans="1:5" ht="9.75" customHeight="1">
      <c r="A92" s="72" t="s">
        <v>412</v>
      </c>
      <c r="B92" s="72"/>
      <c r="C92" s="72"/>
      <c r="D92" s="72"/>
      <c r="E92" s="72"/>
    </row>
    <row r="93" spans="1:5" ht="11.25">
      <c r="A93" s="2" t="s">
        <v>438</v>
      </c>
      <c r="B93" s="3" t="s">
        <v>584</v>
      </c>
      <c r="C93" s="2" t="s">
        <v>440</v>
      </c>
      <c r="D93" s="10">
        <f>0.8*2.1+0.7*2.1*2</f>
        <v>4.62</v>
      </c>
      <c r="E93" s="4"/>
    </row>
    <row r="94" spans="1:5" ht="11.25">
      <c r="A94" s="2" t="s">
        <v>441</v>
      </c>
      <c r="B94" s="3" t="s">
        <v>582</v>
      </c>
      <c r="C94" s="2" t="s">
        <v>440</v>
      </c>
      <c r="D94" s="10">
        <f>0.6*2.1*3+0.8*2.1*9+0.9*2.1*3+2.1+5.67</f>
        <v>32.34</v>
      </c>
      <c r="E94" s="4"/>
    </row>
    <row r="95" spans="1:5" ht="11.25">
      <c r="A95" s="2" t="s">
        <v>444</v>
      </c>
      <c r="B95" s="3" t="s">
        <v>583</v>
      </c>
      <c r="C95" s="2" t="s">
        <v>440</v>
      </c>
      <c r="D95" s="10">
        <f>1.5*2+1.3*2.1</f>
        <v>5.73</v>
      </c>
      <c r="E95" s="4"/>
    </row>
    <row r="96" spans="1:5" ht="10.5" customHeight="1">
      <c r="A96" s="72" t="s">
        <v>413</v>
      </c>
      <c r="B96" s="72"/>
      <c r="C96" s="72"/>
      <c r="D96" s="72"/>
      <c r="E96" s="72"/>
    </row>
    <row r="97" spans="1:7" ht="44.25" customHeight="1">
      <c r="A97" s="2" t="s">
        <v>438</v>
      </c>
      <c r="B97" s="3" t="s">
        <v>534</v>
      </c>
      <c r="C97" s="2" t="s">
        <v>440</v>
      </c>
      <c r="D97" s="10">
        <f>0.8*2.1+0.7*2.1*2</f>
        <v>4.62</v>
      </c>
      <c r="E97" s="4"/>
      <c r="G97" s="6"/>
    </row>
    <row r="98" spans="1:5" ht="33.75">
      <c r="A98" s="2" t="s">
        <v>441</v>
      </c>
      <c r="B98" s="3" t="s">
        <v>585</v>
      </c>
      <c r="C98" s="2" t="s">
        <v>447</v>
      </c>
      <c r="D98" s="10">
        <v>3</v>
      </c>
      <c r="E98" s="4"/>
    </row>
    <row r="99" spans="1:5" ht="33.75">
      <c r="A99" s="2" t="s">
        <v>444</v>
      </c>
      <c r="B99" s="3" t="s">
        <v>586</v>
      </c>
      <c r="C99" s="2" t="s">
        <v>447</v>
      </c>
      <c r="D99" s="10">
        <f>7+2</f>
        <v>9</v>
      </c>
      <c r="E99" s="4"/>
    </row>
    <row r="100" spans="1:5" ht="33.75">
      <c r="A100" s="2" t="s">
        <v>445</v>
      </c>
      <c r="B100" s="3" t="s">
        <v>587</v>
      </c>
      <c r="C100" s="2" t="s">
        <v>447</v>
      </c>
      <c r="D100" s="10">
        <f>2+1</f>
        <v>3</v>
      </c>
      <c r="E100" s="4"/>
    </row>
    <row r="101" spans="1:5" ht="33.75">
      <c r="A101" s="2" t="s">
        <v>448</v>
      </c>
      <c r="B101" s="3" t="s">
        <v>588</v>
      </c>
      <c r="C101" s="2" t="s">
        <v>447</v>
      </c>
      <c r="D101" s="10">
        <f>1</f>
        <v>1</v>
      </c>
      <c r="E101" s="4"/>
    </row>
    <row r="102" spans="1:5" ht="33.75">
      <c r="A102" s="2" t="s">
        <v>450</v>
      </c>
      <c r="B102" s="3" t="s">
        <v>589</v>
      </c>
      <c r="C102" s="2" t="s">
        <v>447</v>
      </c>
      <c r="D102" s="10">
        <v>1</v>
      </c>
      <c r="E102" s="4"/>
    </row>
    <row r="103" spans="1:5" ht="33.75">
      <c r="A103" s="2" t="s">
        <v>452</v>
      </c>
      <c r="B103" s="3" t="s">
        <v>590</v>
      </c>
      <c r="C103" s="2" t="s">
        <v>447</v>
      </c>
      <c r="D103" s="10">
        <v>1</v>
      </c>
      <c r="E103" s="4"/>
    </row>
    <row r="104" spans="1:5" ht="22.5">
      <c r="A104" s="2" t="s">
        <v>454</v>
      </c>
      <c r="B104" s="3" t="s">
        <v>613</v>
      </c>
      <c r="C104" s="2" t="s">
        <v>447</v>
      </c>
      <c r="D104" s="10">
        <v>1</v>
      </c>
      <c r="E104" s="4"/>
    </row>
    <row r="105" spans="1:5" ht="22.5">
      <c r="A105" s="2" t="s">
        <v>456</v>
      </c>
      <c r="B105" s="3" t="s">
        <v>591</v>
      </c>
      <c r="C105" s="2" t="s">
        <v>447</v>
      </c>
      <c r="D105" s="10">
        <v>1</v>
      </c>
      <c r="E105" s="4"/>
    </row>
    <row r="106" spans="1:5" ht="11.25">
      <c r="A106" s="2" t="s">
        <v>458</v>
      </c>
      <c r="B106" s="3" t="s">
        <v>535</v>
      </c>
      <c r="C106" s="2" t="s">
        <v>447</v>
      </c>
      <c r="D106" s="10">
        <v>3</v>
      </c>
      <c r="E106" s="4"/>
    </row>
    <row r="107" spans="1:5" ht="11.25">
      <c r="A107" s="2" t="s">
        <v>454</v>
      </c>
      <c r="B107" s="3" t="s">
        <v>615</v>
      </c>
      <c r="C107" s="2" t="s">
        <v>447</v>
      </c>
      <c r="D107" s="10">
        <v>1</v>
      </c>
      <c r="E107" s="4"/>
    </row>
    <row r="108" spans="1:5" ht="11.25">
      <c r="A108" s="2" t="s">
        <v>456</v>
      </c>
      <c r="B108" s="3" t="s">
        <v>614</v>
      </c>
      <c r="C108" s="2" t="s">
        <v>447</v>
      </c>
      <c r="D108" s="10">
        <v>16</v>
      </c>
      <c r="E108" s="4"/>
    </row>
    <row r="109" spans="1:5" ht="11.25">
      <c r="A109" s="72" t="s">
        <v>414</v>
      </c>
      <c r="B109" s="72"/>
      <c r="C109" s="72"/>
      <c r="D109" s="72"/>
      <c r="E109" s="72"/>
    </row>
    <row r="110" spans="1:5" ht="22.5">
      <c r="A110" s="2" t="s">
        <v>438</v>
      </c>
      <c r="B110" s="3" t="s">
        <v>416</v>
      </c>
      <c r="C110" s="2" t="s">
        <v>440</v>
      </c>
      <c r="D110" s="10">
        <f>2.395*1.75*3</f>
        <v>12.57375</v>
      </c>
      <c r="E110" s="4"/>
    </row>
    <row r="111" spans="1:5" ht="11.25">
      <c r="A111" s="72" t="s">
        <v>537</v>
      </c>
      <c r="B111" s="72"/>
      <c r="C111" s="72"/>
      <c r="D111" s="72"/>
      <c r="E111" s="72"/>
    </row>
    <row r="112" spans="1:5" ht="11.25">
      <c r="A112" s="2" t="s">
        <v>438</v>
      </c>
      <c r="B112" s="3" t="s">
        <v>418</v>
      </c>
      <c r="C112" s="2" t="s">
        <v>460</v>
      </c>
      <c r="D112" s="10">
        <f>2.5*3</f>
        <v>7.5</v>
      </c>
      <c r="E112" s="1"/>
    </row>
    <row r="113" spans="1:5" ht="11.25">
      <c r="A113" s="72" t="s">
        <v>543</v>
      </c>
      <c r="B113" s="72"/>
      <c r="C113" s="72"/>
      <c r="D113" s="72"/>
      <c r="E113" s="72"/>
    </row>
    <row r="114" spans="1:5" ht="22.5">
      <c r="A114" s="2" t="s">
        <v>438</v>
      </c>
      <c r="B114" s="3" t="s">
        <v>592</v>
      </c>
      <c r="C114" s="2" t="s">
        <v>440</v>
      </c>
      <c r="D114" s="10">
        <f>0.75*1.61*9</f>
        <v>10.8675</v>
      </c>
      <c r="E114" s="4"/>
    </row>
    <row r="115" spans="1:5" ht="11.25">
      <c r="A115" s="72" t="s">
        <v>417</v>
      </c>
      <c r="B115" s="72"/>
      <c r="C115" s="72"/>
      <c r="D115" s="72"/>
      <c r="E115" s="72"/>
    </row>
    <row r="116" spans="1:5" ht="24.75" customHeight="1">
      <c r="A116" s="2" t="s">
        <v>438</v>
      </c>
      <c r="B116" s="3" t="s">
        <v>536</v>
      </c>
      <c r="C116" s="2" t="s">
        <v>440</v>
      </c>
      <c r="D116" s="10">
        <f>2.395*1.75*3</f>
        <v>12.57375</v>
      </c>
      <c r="E116" s="4"/>
    </row>
    <row r="117" spans="1:5" ht="11.25">
      <c r="A117" s="2" t="s">
        <v>441</v>
      </c>
      <c r="B117" s="3" t="s">
        <v>538</v>
      </c>
      <c r="C117" s="2" t="s">
        <v>460</v>
      </c>
      <c r="D117" s="10">
        <f>2.5*3</f>
        <v>7.5</v>
      </c>
      <c r="E117" s="1"/>
    </row>
    <row r="118" spans="1:5" ht="22.5">
      <c r="A118" s="2" t="s">
        <v>444</v>
      </c>
      <c r="B118" s="3" t="s">
        <v>539</v>
      </c>
      <c r="C118" s="2" t="s">
        <v>447</v>
      </c>
      <c r="D118" s="10">
        <v>6</v>
      </c>
      <c r="E118" s="1"/>
    </row>
    <row r="119" spans="1:5" ht="22.5">
      <c r="A119" s="2" t="s">
        <v>445</v>
      </c>
      <c r="B119" s="3" t="s">
        <v>540</v>
      </c>
      <c r="C119" s="2" t="s">
        <v>419</v>
      </c>
      <c r="D119" s="10">
        <f>1.75*6+2.4*3</f>
        <v>17.7</v>
      </c>
      <c r="E119" s="1"/>
    </row>
    <row r="120" spans="1:5" ht="11.25">
      <c r="A120" s="2" t="s">
        <v>448</v>
      </c>
      <c r="B120" s="3" t="s">
        <v>541</v>
      </c>
      <c r="C120" s="2" t="s">
        <v>449</v>
      </c>
      <c r="D120" s="10">
        <v>0.01</v>
      </c>
      <c r="E120" s="1"/>
    </row>
    <row r="121" spans="1:5" ht="22.5">
      <c r="A121" s="2" t="s">
        <v>450</v>
      </c>
      <c r="B121" s="3" t="s">
        <v>542</v>
      </c>
      <c r="C121" s="2" t="s">
        <v>460</v>
      </c>
      <c r="D121" s="10">
        <f>2.4*3</f>
        <v>7.199999999999999</v>
      </c>
      <c r="E121" s="1"/>
    </row>
    <row r="122" spans="1:5" ht="22.5">
      <c r="A122" s="2" t="s">
        <v>452</v>
      </c>
      <c r="B122" s="3" t="s">
        <v>544</v>
      </c>
      <c r="C122" s="2" t="s">
        <v>440</v>
      </c>
      <c r="D122" s="10">
        <f>0.75*1.61*9</f>
        <v>10.8675</v>
      </c>
      <c r="E122" s="4"/>
    </row>
    <row r="123" spans="1:5" ht="11.25">
      <c r="A123" s="76" t="s">
        <v>415</v>
      </c>
      <c r="B123" s="76"/>
      <c r="C123" s="76"/>
      <c r="D123" s="76"/>
      <c r="E123" s="76"/>
    </row>
    <row r="124" spans="1:5" ht="11.25">
      <c r="A124" s="2" t="s">
        <v>438</v>
      </c>
      <c r="B124" s="3" t="s">
        <v>593</v>
      </c>
      <c r="C124" s="2" t="s">
        <v>440</v>
      </c>
      <c r="D124" s="10">
        <f>2.73*4+4.57+3.68</f>
        <v>19.17</v>
      </c>
      <c r="E124" s="4"/>
    </row>
    <row r="125" spans="1:5" ht="11.25">
      <c r="A125" s="72" t="s">
        <v>421</v>
      </c>
      <c r="B125" s="72"/>
      <c r="C125" s="72"/>
      <c r="D125" s="72"/>
      <c r="E125" s="72"/>
    </row>
    <row r="126" spans="1:5" ht="49.5" customHeight="1">
      <c r="A126" s="2" t="s">
        <v>438</v>
      </c>
      <c r="B126" s="3" t="s">
        <v>594</v>
      </c>
      <c r="C126" s="2" t="s">
        <v>440</v>
      </c>
      <c r="D126" s="10">
        <f>2.73*4</f>
        <v>10.92</v>
      </c>
      <c r="E126" s="4"/>
    </row>
    <row r="127" spans="1:5" ht="50.25" customHeight="1">
      <c r="A127" s="2" t="s">
        <v>441</v>
      </c>
      <c r="B127" s="3" t="s">
        <v>595</v>
      </c>
      <c r="C127" s="2" t="s">
        <v>440</v>
      </c>
      <c r="D127" s="10">
        <f>4.57</f>
        <v>4.57</v>
      </c>
      <c r="E127" s="4"/>
    </row>
    <row r="128" spans="1:5" ht="49.5" customHeight="1">
      <c r="A128" s="2" t="s">
        <v>444</v>
      </c>
      <c r="B128" s="3" t="s">
        <v>596</v>
      </c>
      <c r="C128" s="2" t="s">
        <v>440</v>
      </c>
      <c r="D128" s="10">
        <v>3.68</v>
      </c>
      <c r="E128" s="4"/>
    </row>
    <row r="129" spans="1:5" ht="11.25">
      <c r="A129" s="73" t="s">
        <v>420</v>
      </c>
      <c r="B129" s="74"/>
      <c r="C129" s="74"/>
      <c r="D129" s="74"/>
      <c r="E129" s="75"/>
    </row>
    <row r="130" spans="1:5" ht="11.25">
      <c r="A130" s="2" t="s">
        <v>438</v>
      </c>
      <c r="B130" s="3" t="s">
        <v>422</v>
      </c>
      <c r="C130" s="2" t="s">
        <v>440</v>
      </c>
      <c r="D130" s="10">
        <v>22.48</v>
      </c>
      <c r="E130" s="4"/>
    </row>
    <row r="131" spans="1:5" ht="11.25">
      <c r="A131" s="72" t="s">
        <v>423</v>
      </c>
      <c r="B131" s="72"/>
      <c r="C131" s="72"/>
      <c r="D131" s="72"/>
      <c r="E131" s="72"/>
    </row>
    <row r="132" spans="1:5" ht="48" customHeight="1">
      <c r="A132" s="2" t="s">
        <v>438</v>
      </c>
      <c r="B132" s="3" t="s">
        <v>597</v>
      </c>
      <c r="C132" s="2" t="s">
        <v>447</v>
      </c>
      <c r="D132" s="10">
        <v>1</v>
      </c>
      <c r="E132" s="1"/>
    </row>
    <row r="133" spans="1:5" ht="11.25">
      <c r="A133" s="69" t="s">
        <v>424</v>
      </c>
      <c r="B133" s="70"/>
      <c r="C133" s="70"/>
      <c r="D133" s="70"/>
      <c r="E133" s="71"/>
    </row>
    <row r="134" spans="1:5" ht="11.25">
      <c r="A134" s="69" t="s">
        <v>513</v>
      </c>
      <c r="B134" s="70"/>
      <c r="C134" s="70"/>
      <c r="D134" s="70"/>
      <c r="E134" s="71"/>
    </row>
    <row r="135" spans="1:5" ht="11.25">
      <c r="A135" s="2" t="s">
        <v>438</v>
      </c>
      <c r="B135" s="3" t="s">
        <v>426</v>
      </c>
      <c r="C135" s="2" t="s">
        <v>440</v>
      </c>
      <c r="D135" s="10">
        <f>100*0.155</f>
        <v>15.5</v>
      </c>
      <c r="E135" s="4"/>
    </row>
    <row r="136" spans="1:5" ht="11.25">
      <c r="A136" s="72" t="s">
        <v>522</v>
      </c>
      <c r="B136" s="72"/>
      <c r="C136" s="72"/>
      <c r="D136" s="72"/>
      <c r="E136" s="72"/>
    </row>
    <row r="137" spans="1:5" ht="11.25" customHeight="1">
      <c r="A137" s="2" t="s">
        <v>438</v>
      </c>
      <c r="B137" s="3" t="s">
        <v>389</v>
      </c>
      <c r="C137" s="2" t="s">
        <v>440</v>
      </c>
      <c r="D137" s="10">
        <v>367.01</v>
      </c>
      <c r="E137" s="4"/>
    </row>
    <row r="138" spans="1:5" ht="11.25">
      <c r="A138" s="2" t="s">
        <v>441</v>
      </c>
      <c r="B138" s="3" t="s">
        <v>390</v>
      </c>
      <c r="C138" s="2" t="s">
        <v>440</v>
      </c>
      <c r="D138" s="10">
        <v>367.01</v>
      </c>
      <c r="E138" s="4"/>
    </row>
    <row r="139" spans="1:5" ht="22.5">
      <c r="A139" s="2" t="s">
        <v>444</v>
      </c>
      <c r="B139" s="3" t="s">
        <v>427</v>
      </c>
      <c r="C139" s="2" t="s">
        <v>440</v>
      </c>
      <c r="D139" s="10">
        <f>100*3.6701</f>
        <v>367.01</v>
      </c>
      <c r="E139" s="4"/>
    </row>
    <row r="140" spans="1:5" ht="11.25">
      <c r="A140" s="2" t="s">
        <v>445</v>
      </c>
      <c r="B140" s="3" t="s">
        <v>598</v>
      </c>
      <c r="C140" s="2" t="s">
        <v>428</v>
      </c>
      <c r="D140" s="10">
        <f>100*3.6701</f>
        <v>367.01</v>
      </c>
      <c r="E140" s="4"/>
    </row>
    <row r="141" spans="1:5" ht="22.5">
      <c r="A141" s="2" t="s">
        <v>448</v>
      </c>
      <c r="B141" s="3" t="s">
        <v>599</v>
      </c>
      <c r="C141" s="2" t="s">
        <v>440</v>
      </c>
      <c r="D141" s="10">
        <f>100*3.6701</f>
        <v>367.01</v>
      </c>
      <c r="E141" s="4"/>
    </row>
    <row r="142" spans="1:5" ht="11.25">
      <c r="A142" s="72" t="s">
        <v>527</v>
      </c>
      <c r="B142" s="72"/>
      <c r="C142" s="72"/>
      <c r="D142" s="72"/>
      <c r="E142" s="72"/>
    </row>
    <row r="143" spans="1:5" ht="12.75" customHeight="1">
      <c r="A143" s="2" t="s">
        <v>438</v>
      </c>
      <c r="B143" s="3" t="s">
        <v>389</v>
      </c>
      <c r="C143" s="2" t="s">
        <v>440</v>
      </c>
      <c r="D143" s="10">
        <v>42.52</v>
      </c>
      <c r="E143" s="4"/>
    </row>
    <row r="144" spans="1:5" ht="11.25">
      <c r="A144" s="2" t="s">
        <v>441</v>
      </c>
      <c r="B144" s="3" t="s">
        <v>390</v>
      </c>
      <c r="C144" s="2" t="s">
        <v>440</v>
      </c>
      <c r="D144" s="10">
        <v>42.52</v>
      </c>
      <c r="E144" s="4"/>
    </row>
    <row r="145" spans="1:5" ht="22.5">
      <c r="A145" s="2" t="s">
        <v>444</v>
      </c>
      <c r="B145" s="3" t="s">
        <v>599</v>
      </c>
      <c r="C145" s="2" t="s">
        <v>440</v>
      </c>
      <c r="D145" s="10">
        <f>100*0.4252</f>
        <v>42.52</v>
      </c>
      <c r="E145" s="4"/>
    </row>
    <row r="146" spans="1:5" ht="11.25">
      <c r="A146" s="72" t="s">
        <v>425</v>
      </c>
      <c r="B146" s="72"/>
      <c r="C146" s="72"/>
      <c r="D146" s="72"/>
      <c r="E146" s="72"/>
    </row>
    <row r="147" spans="1:5" ht="11.25">
      <c r="A147" s="2" t="s">
        <v>438</v>
      </c>
      <c r="B147" s="3" t="s">
        <v>388</v>
      </c>
      <c r="C147" s="2" t="s">
        <v>440</v>
      </c>
      <c r="D147" s="10">
        <f>100*0.155</f>
        <v>15.5</v>
      </c>
      <c r="E147" s="4"/>
    </row>
    <row r="148" spans="1:5" s="9" customFormat="1" ht="22.5">
      <c r="A148" s="2" t="s">
        <v>441</v>
      </c>
      <c r="B148" s="3" t="s">
        <v>391</v>
      </c>
      <c r="C148" s="2" t="s">
        <v>521</v>
      </c>
      <c r="D148" s="10">
        <v>3306.7601</v>
      </c>
      <c r="E148" s="4"/>
    </row>
    <row r="149" spans="1:5" s="9" customFormat="1" ht="22.5">
      <c r="A149" s="2" t="s">
        <v>444</v>
      </c>
      <c r="B149" s="3" t="s">
        <v>392</v>
      </c>
      <c r="C149" s="2" t="s">
        <v>521</v>
      </c>
      <c r="D149" s="10">
        <f>73.402+80.7422+9.3544</f>
        <v>163.4986</v>
      </c>
      <c r="E149" s="4"/>
    </row>
    <row r="150" spans="1:5" s="9" customFormat="1" ht="11.25">
      <c r="A150" s="2" t="s">
        <v>445</v>
      </c>
      <c r="B150" s="3" t="s">
        <v>393</v>
      </c>
      <c r="C150" s="2" t="s">
        <v>521</v>
      </c>
      <c r="D150" s="10">
        <v>880.824</v>
      </c>
      <c r="E150" s="4"/>
    </row>
    <row r="151" spans="1:5" s="9" customFormat="1" ht="11.25">
      <c r="A151" s="2" t="s">
        <v>448</v>
      </c>
      <c r="B151" s="3" t="s">
        <v>616</v>
      </c>
      <c r="C151" s="2" t="s">
        <v>521</v>
      </c>
      <c r="D151" s="10">
        <f>121.1133+14.0316</f>
        <v>135.1449</v>
      </c>
      <c r="E151" s="4"/>
    </row>
    <row r="152" spans="1:5" ht="11.25">
      <c r="A152" s="72" t="s">
        <v>429</v>
      </c>
      <c r="B152" s="72"/>
      <c r="C152" s="72"/>
      <c r="D152" s="72"/>
      <c r="E152" s="72"/>
    </row>
    <row r="153" spans="1:5" ht="11.25">
      <c r="A153" s="72" t="s">
        <v>394</v>
      </c>
      <c r="B153" s="72"/>
      <c r="C153" s="72"/>
      <c r="D153" s="72"/>
      <c r="E153" s="72"/>
    </row>
    <row r="154" spans="1:5" ht="11.25">
      <c r="A154" s="2" t="s">
        <v>438</v>
      </c>
      <c r="B154" s="3" t="s">
        <v>598</v>
      </c>
      <c r="C154" s="2" t="s">
        <v>440</v>
      </c>
      <c r="D154" s="10">
        <f>100*3.158</f>
        <v>315.8</v>
      </c>
      <c r="E154" s="4"/>
    </row>
    <row r="155" spans="1:5" ht="22.5">
      <c r="A155" s="2" t="s">
        <v>441</v>
      </c>
      <c r="B155" s="3" t="s">
        <v>395</v>
      </c>
      <c r="C155" s="2" t="s">
        <v>440</v>
      </c>
      <c r="D155" s="10">
        <f>100*3.158</f>
        <v>315.8</v>
      </c>
      <c r="E155" s="4"/>
    </row>
    <row r="156" spans="1:5" ht="11.25">
      <c r="A156" s="2" t="s">
        <v>444</v>
      </c>
      <c r="B156" s="3" t="s">
        <v>396</v>
      </c>
      <c r="C156" s="2" t="s">
        <v>440</v>
      </c>
      <c r="D156" s="10">
        <f>100*3.158</f>
        <v>315.8</v>
      </c>
      <c r="E156" s="4"/>
    </row>
    <row r="157" spans="1:5" ht="11.25">
      <c r="A157" s="69" t="s">
        <v>397</v>
      </c>
      <c r="B157" s="70"/>
      <c r="C157" s="70"/>
      <c r="D157" s="70"/>
      <c r="E157" s="71"/>
    </row>
    <row r="158" spans="1:5" ht="11.25">
      <c r="A158" s="2" t="s">
        <v>438</v>
      </c>
      <c r="B158" s="3" t="s">
        <v>598</v>
      </c>
      <c r="C158" s="2" t="s">
        <v>440</v>
      </c>
      <c r="D158" s="10">
        <f>100*0.6731</f>
        <v>67.31</v>
      </c>
      <c r="E158" s="4"/>
    </row>
    <row r="159" spans="1:5" ht="22.5">
      <c r="A159" s="2" t="s">
        <v>441</v>
      </c>
      <c r="B159" s="3" t="s">
        <v>395</v>
      </c>
      <c r="C159" s="2" t="s">
        <v>440</v>
      </c>
      <c r="D159" s="10">
        <f>100*0.6731</f>
        <v>67.31</v>
      </c>
      <c r="E159" s="4"/>
    </row>
    <row r="160" spans="1:5" ht="11.25">
      <c r="A160" s="69" t="s">
        <v>398</v>
      </c>
      <c r="B160" s="70"/>
      <c r="C160" s="70"/>
      <c r="D160" s="70"/>
      <c r="E160" s="71"/>
    </row>
    <row r="161" spans="1:5" ht="11.25">
      <c r="A161" s="2" t="s">
        <v>438</v>
      </c>
      <c r="B161" s="3" t="s">
        <v>399</v>
      </c>
      <c r="C161" s="2" t="s">
        <v>440</v>
      </c>
      <c r="D161" s="10">
        <v>16.31</v>
      </c>
      <c r="E161" s="4"/>
    </row>
    <row r="162" spans="1:5" ht="11.25">
      <c r="A162" s="2" t="s">
        <v>441</v>
      </c>
      <c r="B162" s="3" t="s">
        <v>390</v>
      </c>
      <c r="C162" s="2" t="s">
        <v>440</v>
      </c>
      <c r="D162" s="10">
        <v>16.31</v>
      </c>
      <c r="E162" s="4"/>
    </row>
    <row r="163" spans="1:5" ht="21" customHeight="1">
      <c r="A163" s="2" t="s">
        <v>444</v>
      </c>
      <c r="B163" s="3" t="s">
        <v>400</v>
      </c>
      <c r="C163" s="2" t="s">
        <v>440</v>
      </c>
      <c r="D163" s="10">
        <f>100*0.1631</f>
        <v>16.31</v>
      </c>
      <c r="E163" s="4"/>
    </row>
    <row r="164" spans="1:5" ht="11.25">
      <c r="A164" s="2" t="s">
        <v>445</v>
      </c>
      <c r="B164" s="3" t="s">
        <v>598</v>
      </c>
      <c r="C164" s="2" t="s">
        <v>440</v>
      </c>
      <c r="D164" s="10">
        <f>100*0.1631</f>
        <v>16.31</v>
      </c>
      <c r="E164" s="4"/>
    </row>
    <row r="165" spans="1:5" ht="11.25">
      <c r="A165" s="2" t="s">
        <v>448</v>
      </c>
      <c r="B165" s="3" t="s">
        <v>393</v>
      </c>
      <c r="C165" s="2" t="s">
        <v>521</v>
      </c>
      <c r="D165" s="10">
        <v>39.144</v>
      </c>
      <c r="E165" s="4"/>
    </row>
    <row r="166" spans="1:5" ht="11.25">
      <c r="A166" s="69" t="s">
        <v>401</v>
      </c>
      <c r="B166" s="70"/>
      <c r="C166" s="70"/>
      <c r="D166" s="70"/>
      <c r="E166" s="71"/>
    </row>
    <row r="167" spans="1:5" ht="11.25">
      <c r="A167" s="2" t="s">
        <v>438</v>
      </c>
      <c r="B167" s="3" t="s">
        <v>598</v>
      </c>
      <c r="C167" s="2" t="s">
        <v>440</v>
      </c>
      <c r="D167" s="10">
        <f>100*0.2376</f>
        <v>23.76</v>
      </c>
      <c r="E167" s="4"/>
    </row>
    <row r="168" spans="1:5" ht="22.5">
      <c r="A168" s="2" t="s">
        <v>441</v>
      </c>
      <c r="B168" s="3" t="s">
        <v>395</v>
      </c>
      <c r="C168" s="2" t="s">
        <v>440</v>
      </c>
      <c r="D168" s="10">
        <f>100*0.2376</f>
        <v>23.76</v>
      </c>
      <c r="E168" s="4"/>
    </row>
    <row r="169" spans="1:5" ht="11.25">
      <c r="A169" s="2" t="s">
        <v>444</v>
      </c>
      <c r="B169" s="3" t="s">
        <v>396</v>
      </c>
      <c r="C169" s="2" t="s">
        <v>440</v>
      </c>
      <c r="D169" s="10">
        <f>100*0.2376</f>
        <v>23.76</v>
      </c>
      <c r="E169" s="4"/>
    </row>
    <row r="170" spans="1:5" ht="11.25">
      <c r="A170" s="72" t="s">
        <v>430</v>
      </c>
      <c r="B170" s="72"/>
      <c r="C170" s="72"/>
      <c r="D170" s="72"/>
      <c r="E170" s="72"/>
    </row>
    <row r="171" spans="1:5" ht="22.5">
      <c r="A171" s="2" t="s">
        <v>438</v>
      </c>
      <c r="B171" s="3" t="s">
        <v>391</v>
      </c>
      <c r="C171" s="2" t="s">
        <v>521</v>
      </c>
      <c r="D171" s="10">
        <v>138.635</v>
      </c>
      <c r="E171" s="4"/>
    </row>
    <row r="172" spans="1:5" ht="22.5">
      <c r="A172" s="2" t="s">
        <v>441</v>
      </c>
      <c r="B172" s="3" t="s">
        <v>392</v>
      </c>
      <c r="C172" s="2" t="s">
        <v>521</v>
      </c>
      <c r="D172" s="10">
        <f>3.262+32.5274+6.9329+2.4473+32.53</f>
        <v>77.6996</v>
      </c>
      <c r="E172" s="4"/>
    </row>
    <row r="173" spans="1:5" ht="11.25">
      <c r="A173" s="2" t="s">
        <v>444</v>
      </c>
      <c r="B173" s="3" t="s">
        <v>393</v>
      </c>
      <c r="C173" s="2" t="s">
        <v>521</v>
      </c>
      <c r="D173" s="10">
        <f>757.92+161.544+39.144+57.024</f>
        <v>1015.632</v>
      </c>
      <c r="E173" s="4"/>
    </row>
    <row r="174" spans="1:5" ht="11.25">
      <c r="A174" s="2" t="s">
        <v>445</v>
      </c>
      <c r="B174" s="3" t="s">
        <v>600</v>
      </c>
      <c r="C174" s="2" t="s">
        <v>440</v>
      </c>
      <c r="D174" s="10">
        <f>100*3.158+23.76</f>
        <v>339.56</v>
      </c>
      <c r="E174" s="4"/>
    </row>
    <row r="175" spans="1:5" ht="11.25">
      <c r="A175" s="69" t="s">
        <v>431</v>
      </c>
      <c r="B175" s="70"/>
      <c r="C175" s="70"/>
      <c r="D175" s="70"/>
      <c r="E175" s="71"/>
    </row>
    <row r="176" spans="1:5" ht="11.25">
      <c r="A176" s="2" t="s">
        <v>438</v>
      </c>
      <c r="B176" s="3" t="s">
        <v>432</v>
      </c>
      <c r="C176" s="2" t="s">
        <v>460</v>
      </c>
      <c r="D176" s="10">
        <f>28*0.9*2.1</f>
        <v>52.92</v>
      </c>
      <c r="E176" s="4"/>
    </row>
    <row r="177" spans="1:5" ht="11.25">
      <c r="A177" s="72" t="s">
        <v>433</v>
      </c>
      <c r="B177" s="72"/>
      <c r="C177" s="72"/>
      <c r="D177" s="72"/>
      <c r="E177" s="72"/>
    </row>
    <row r="178" spans="1:5" ht="11.25" customHeight="1">
      <c r="A178" s="2" t="s">
        <v>438</v>
      </c>
      <c r="B178" s="3" t="s">
        <v>402</v>
      </c>
      <c r="C178" s="2" t="s">
        <v>460</v>
      </c>
      <c r="D178" s="10">
        <f>3.1+37.8+21.6</f>
        <v>62.5</v>
      </c>
      <c r="E178" s="4"/>
    </row>
    <row r="179" spans="1:5" ht="11.25" customHeight="1">
      <c r="A179" s="2" t="s">
        <v>441</v>
      </c>
      <c r="B179" s="3" t="s">
        <v>601</v>
      </c>
      <c r="C179" s="2" t="s">
        <v>440</v>
      </c>
      <c r="D179" s="10">
        <f>D178*0.025*0.025</f>
        <v>0.0390625</v>
      </c>
      <c r="E179" s="4"/>
    </row>
    <row r="180" spans="1:5" s="9" customFormat="1" ht="11.25">
      <c r="A180" s="69" t="s">
        <v>434</v>
      </c>
      <c r="B180" s="70"/>
      <c r="C180" s="70"/>
      <c r="D180" s="70"/>
      <c r="E180" s="71"/>
    </row>
    <row r="181" spans="1:5" s="9" customFormat="1" ht="11.25">
      <c r="A181" s="2" t="s">
        <v>438</v>
      </c>
      <c r="B181" s="3" t="s">
        <v>565</v>
      </c>
      <c r="C181" s="2" t="s">
        <v>440</v>
      </c>
      <c r="D181" s="10">
        <f>20.45+194.53+174.84+196.35+40.18</f>
        <v>626.3499999999999</v>
      </c>
      <c r="E181" s="1"/>
    </row>
    <row r="182" spans="1:5" s="9" customFormat="1" ht="22.5">
      <c r="A182" s="2" t="s">
        <v>441</v>
      </c>
      <c r="B182" s="3" t="s">
        <v>569</v>
      </c>
      <c r="C182" s="2" t="s">
        <v>440</v>
      </c>
      <c r="D182" s="10">
        <f>3.45*3</f>
        <v>10.350000000000001</v>
      </c>
      <c r="E182" s="1"/>
    </row>
    <row r="183" spans="1:5" s="9" customFormat="1" ht="11.25">
      <c r="A183" s="2" t="s">
        <v>444</v>
      </c>
      <c r="B183" s="3" t="s">
        <v>566</v>
      </c>
      <c r="C183" s="2" t="s">
        <v>440</v>
      </c>
      <c r="D183" s="10">
        <f>3.1*1.2</f>
        <v>3.7199999999999998</v>
      </c>
      <c r="E183" s="1"/>
    </row>
    <row r="184" spans="1:5" s="9" customFormat="1" ht="11.25">
      <c r="A184" s="2" t="s">
        <v>445</v>
      </c>
      <c r="B184" s="3" t="s">
        <v>567</v>
      </c>
      <c r="C184" s="2" t="s">
        <v>440</v>
      </c>
      <c r="D184" s="10">
        <v>18.91</v>
      </c>
      <c r="E184" s="1"/>
    </row>
    <row r="185" spans="1:5" s="9" customFormat="1" ht="11.25">
      <c r="A185" s="2" t="s">
        <v>448</v>
      </c>
      <c r="B185" s="3" t="s">
        <v>568</v>
      </c>
      <c r="C185" s="2" t="s">
        <v>440</v>
      </c>
      <c r="D185" s="10">
        <v>225.86</v>
      </c>
      <c r="E185" s="1"/>
    </row>
    <row r="186" spans="1:5" s="9" customFormat="1" ht="11.25">
      <c r="A186" s="69" t="s">
        <v>406</v>
      </c>
      <c r="B186" s="70"/>
      <c r="C186" s="70"/>
      <c r="D186" s="70"/>
      <c r="E186" s="71"/>
    </row>
    <row r="187" spans="1:5" s="9" customFormat="1" ht="12.75" customHeight="1">
      <c r="A187" s="2" t="s">
        <v>438</v>
      </c>
      <c r="B187" s="3" t="s">
        <v>572</v>
      </c>
      <c r="C187" s="2" t="s">
        <v>440</v>
      </c>
      <c r="D187" s="10">
        <f>1.9*2.64</f>
        <v>5.016</v>
      </c>
      <c r="E187" s="1"/>
    </row>
    <row r="188" spans="1:5" s="9" customFormat="1" ht="11.25">
      <c r="A188" s="69" t="s">
        <v>407</v>
      </c>
      <c r="B188" s="70"/>
      <c r="C188" s="70"/>
      <c r="D188" s="70"/>
      <c r="E188" s="71"/>
    </row>
    <row r="189" spans="1:5" s="9" customFormat="1" ht="11.25">
      <c r="A189" s="2" t="s">
        <v>438</v>
      </c>
      <c r="B189" s="3" t="s">
        <v>573</v>
      </c>
      <c r="C189" s="2" t="s">
        <v>440</v>
      </c>
      <c r="D189" s="10">
        <v>11</v>
      </c>
      <c r="E189" s="1"/>
    </row>
    <row r="190" spans="1:5" ht="11.25">
      <c r="A190" s="72" t="s">
        <v>436</v>
      </c>
      <c r="B190" s="72"/>
      <c r="C190" s="72"/>
      <c r="D190" s="72"/>
      <c r="E190" s="72"/>
    </row>
    <row r="191" spans="1:5" ht="22.5">
      <c r="A191" s="2" t="s">
        <v>438</v>
      </c>
      <c r="B191" s="3" t="s">
        <v>392</v>
      </c>
      <c r="C191" s="2" t="s">
        <v>521</v>
      </c>
      <c r="D191" s="31" t="s">
        <v>607</v>
      </c>
      <c r="E191" s="30"/>
    </row>
    <row r="192" spans="1:5" ht="11.25">
      <c r="A192" s="2" t="s">
        <v>441</v>
      </c>
      <c r="B192" s="3" t="s">
        <v>616</v>
      </c>
      <c r="C192" s="2" t="s">
        <v>521</v>
      </c>
      <c r="D192" s="31" t="s">
        <v>608</v>
      </c>
      <c r="E192" s="30"/>
    </row>
    <row r="193" spans="1:5" s="9" customFormat="1" ht="11.25">
      <c r="A193" s="2" t="s">
        <v>444</v>
      </c>
      <c r="B193" s="3" t="s">
        <v>574</v>
      </c>
      <c r="C193" s="2" t="s">
        <v>440</v>
      </c>
      <c r="D193" s="10">
        <v>3.72</v>
      </c>
      <c r="E193" s="1"/>
    </row>
    <row r="194" spans="1:5" s="9" customFormat="1" ht="11.25">
      <c r="A194" s="2" t="s">
        <v>445</v>
      </c>
      <c r="B194" s="3" t="s">
        <v>403</v>
      </c>
      <c r="C194" s="2" t="s">
        <v>449</v>
      </c>
      <c r="D194" s="10">
        <f>D184*0.15/1000</f>
        <v>0.0028365</v>
      </c>
      <c r="E194" s="1"/>
    </row>
    <row r="195" spans="1:5" s="9" customFormat="1" ht="11.25">
      <c r="A195" s="2" t="s">
        <v>448</v>
      </c>
      <c r="B195" s="3" t="s">
        <v>404</v>
      </c>
      <c r="C195" s="2" t="s">
        <v>449</v>
      </c>
      <c r="D195" s="10">
        <f>D185*1.9/1000</f>
        <v>0.429134</v>
      </c>
      <c r="E195" s="1"/>
    </row>
    <row r="196" spans="1:5" s="9" customFormat="1" ht="13.5" customHeight="1">
      <c r="A196" s="2" t="s">
        <v>450</v>
      </c>
      <c r="B196" s="3" t="s">
        <v>575</v>
      </c>
      <c r="C196" s="2" t="s">
        <v>440</v>
      </c>
      <c r="D196" s="10">
        <v>18.91</v>
      </c>
      <c r="E196" s="1"/>
    </row>
    <row r="197" spans="1:5" s="9" customFormat="1" ht="22.5">
      <c r="A197" s="2" t="s">
        <v>452</v>
      </c>
      <c r="B197" s="3" t="s">
        <v>405</v>
      </c>
      <c r="C197" s="2" t="s">
        <v>521</v>
      </c>
      <c r="D197" s="10">
        <f>D185*2.5</f>
        <v>564.6500000000001</v>
      </c>
      <c r="E197" s="1"/>
    </row>
    <row r="198" spans="1:5" s="9" customFormat="1" ht="11.25">
      <c r="A198" s="2" t="s">
        <v>454</v>
      </c>
      <c r="B198" s="3" t="s">
        <v>570</v>
      </c>
      <c r="C198" s="2" t="s">
        <v>440</v>
      </c>
      <c r="D198" s="10">
        <v>5.8</v>
      </c>
      <c r="E198" s="1"/>
    </row>
    <row r="199" spans="1:5" s="9" customFormat="1" ht="11.25">
      <c r="A199" s="2" t="s">
        <v>456</v>
      </c>
      <c r="B199" s="3" t="s">
        <v>571</v>
      </c>
      <c r="C199" s="2" t="s">
        <v>440</v>
      </c>
      <c r="D199" s="10">
        <v>5.2</v>
      </c>
      <c r="E199" s="1"/>
    </row>
    <row r="200" spans="1:5" s="9" customFormat="1" ht="11.25">
      <c r="A200" s="69" t="s">
        <v>435</v>
      </c>
      <c r="B200" s="70"/>
      <c r="C200" s="70"/>
      <c r="D200" s="70"/>
      <c r="E200" s="71"/>
    </row>
    <row r="201" spans="1:5" ht="11.25">
      <c r="A201" s="2" t="s">
        <v>438</v>
      </c>
      <c r="B201" s="3" t="s">
        <v>564</v>
      </c>
      <c r="C201" s="2" t="s">
        <v>408</v>
      </c>
      <c r="D201" s="10">
        <v>98</v>
      </c>
      <c r="E201" s="4"/>
    </row>
    <row r="202" spans="1:5" ht="11.25">
      <c r="A202" s="68" t="s">
        <v>709</v>
      </c>
      <c r="B202" s="68"/>
      <c r="C202" s="68"/>
      <c r="D202" s="68"/>
      <c r="E202" s="68"/>
    </row>
    <row r="203" spans="1:5" ht="11.25">
      <c r="A203" s="41" t="s">
        <v>438</v>
      </c>
      <c r="B203" s="42" t="s">
        <v>702</v>
      </c>
      <c r="C203" s="41" t="s">
        <v>447</v>
      </c>
      <c r="D203" s="43">
        <v>1</v>
      </c>
      <c r="E203" s="44"/>
    </row>
    <row r="204" spans="1:5" ht="11.25">
      <c r="A204" s="41" t="s">
        <v>441</v>
      </c>
      <c r="B204" s="42" t="s">
        <v>703</v>
      </c>
      <c r="C204" s="41" t="s">
        <v>460</v>
      </c>
      <c r="D204" s="43">
        <v>1520</v>
      </c>
      <c r="E204" s="44"/>
    </row>
    <row r="205" spans="1:5" ht="11.25">
      <c r="A205" s="41" t="s">
        <v>444</v>
      </c>
      <c r="B205" s="42" t="s">
        <v>704</v>
      </c>
      <c r="C205" s="41" t="s">
        <v>460</v>
      </c>
      <c r="D205" s="43">
        <v>19000</v>
      </c>
      <c r="E205" s="44"/>
    </row>
    <row r="206" spans="1:5" ht="11.25">
      <c r="A206" s="41" t="s">
        <v>445</v>
      </c>
      <c r="B206" s="42" t="s">
        <v>705</v>
      </c>
      <c r="C206" s="41" t="s">
        <v>447</v>
      </c>
      <c r="D206" s="43">
        <v>175</v>
      </c>
      <c r="E206" s="44"/>
    </row>
    <row r="207" spans="1:5" ht="11.25">
      <c r="A207" s="41" t="s">
        <v>448</v>
      </c>
      <c r="B207" s="42" t="s">
        <v>706</v>
      </c>
      <c r="C207" s="41" t="s">
        <v>447</v>
      </c>
      <c r="D207" s="43">
        <v>10</v>
      </c>
      <c r="E207" s="44"/>
    </row>
    <row r="208" spans="1:5" ht="11.25">
      <c r="A208" s="41" t="s">
        <v>450</v>
      </c>
      <c r="B208" s="42" t="s">
        <v>707</v>
      </c>
      <c r="C208" s="41" t="s">
        <v>708</v>
      </c>
      <c r="D208" s="43">
        <v>1</v>
      </c>
      <c r="E208" s="44"/>
    </row>
    <row r="209" spans="1:5" ht="11.25">
      <c r="A209" s="68" t="s">
        <v>710</v>
      </c>
      <c r="B209" s="68"/>
      <c r="C209" s="68"/>
      <c r="D209" s="68"/>
      <c r="E209" s="68"/>
    </row>
    <row r="210" spans="1:5" ht="22.5">
      <c r="A210" s="2" t="s">
        <v>438</v>
      </c>
      <c r="B210" s="3" t="s">
        <v>617</v>
      </c>
      <c r="C210" s="2" t="s">
        <v>673</v>
      </c>
      <c r="D210" s="10">
        <v>1</v>
      </c>
      <c r="E210" s="4"/>
    </row>
    <row r="211" spans="1:5" ht="11.25">
      <c r="A211" s="2" t="s">
        <v>441</v>
      </c>
      <c r="B211" s="3" t="s">
        <v>618</v>
      </c>
      <c r="C211" s="2" t="s">
        <v>673</v>
      </c>
      <c r="D211" s="10">
        <v>1</v>
      </c>
      <c r="E211" s="4"/>
    </row>
    <row r="212" spans="1:5" ht="22.5">
      <c r="A212" s="2" t="s">
        <v>444</v>
      </c>
      <c r="B212" s="3" t="s">
        <v>619</v>
      </c>
      <c r="C212" s="2" t="s">
        <v>673</v>
      </c>
      <c r="D212" s="10">
        <v>2</v>
      </c>
      <c r="E212" s="4"/>
    </row>
    <row r="213" spans="1:5" ht="22.5">
      <c r="A213" s="2" t="s">
        <v>445</v>
      </c>
      <c r="B213" s="3" t="s">
        <v>620</v>
      </c>
      <c r="C213" s="2" t="s">
        <v>673</v>
      </c>
      <c r="D213" s="10">
        <v>1</v>
      </c>
      <c r="E213" s="4"/>
    </row>
    <row r="214" spans="1:5" ht="22.5">
      <c r="A214" s="2" t="s">
        <v>448</v>
      </c>
      <c r="B214" s="3" t="s">
        <v>621</v>
      </c>
      <c r="C214" s="2" t="s">
        <v>673</v>
      </c>
      <c r="D214" s="10">
        <v>1</v>
      </c>
      <c r="E214" s="4"/>
    </row>
    <row r="215" spans="1:5" ht="22.5">
      <c r="A215" s="2" t="s">
        <v>450</v>
      </c>
      <c r="B215" s="3" t="s">
        <v>622</v>
      </c>
      <c r="C215" s="2" t="s">
        <v>673</v>
      </c>
      <c r="D215" s="10">
        <v>1</v>
      </c>
      <c r="E215" s="4"/>
    </row>
    <row r="216" spans="1:5" ht="11.25">
      <c r="A216" s="2" t="s">
        <v>452</v>
      </c>
      <c r="B216" s="3" t="s">
        <v>623</v>
      </c>
      <c r="C216" s="2" t="s">
        <v>673</v>
      </c>
      <c r="D216" s="10">
        <v>1</v>
      </c>
      <c r="E216" s="4"/>
    </row>
    <row r="217" spans="1:5" ht="11.25">
      <c r="A217" s="2" t="s">
        <v>454</v>
      </c>
      <c r="B217" s="3" t="s">
        <v>624</v>
      </c>
      <c r="C217" s="2" t="s">
        <v>673</v>
      </c>
      <c r="D217" s="10">
        <v>40</v>
      </c>
      <c r="E217" s="4"/>
    </row>
    <row r="218" spans="1:5" ht="22.5">
      <c r="A218" s="2" t="s">
        <v>456</v>
      </c>
      <c r="B218" s="3" t="s">
        <v>625</v>
      </c>
      <c r="C218" s="2" t="s">
        <v>673</v>
      </c>
      <c r="D218" s="10">
        <v>1</v>
      </c>
      <c r="E218" s="4"/>
    </row>
    <row r="219" spans="1:5" ht="11.25">
      <c r="A219" s="2" t="s">
        <v>458</v>
      </c>
      <c r="B219" s="3" t="s">
        <v>626</v>
      </c>
      <c r="C219" s="2" t="s">
        <v>673</v>
      </c>
      <c r="D219" s="10">
        <v>1</v>
      </c>
      <c r="E219" s="4"/>
    </row>
    <row r="220" spans="1:5" ht="22.5">
      <c r="A220" s="2" t="s">
        <v>461</v>
      </c>
      <c r="B220" s="3" t="s">
        <v>627</v>
      </c>
      <c r="C220" s="2" t="s">
        <v>673</v>
      </c>
      <c r="D220" s="10">
        <v>4</v>
      </c>
      <c r="E220" s="4"/>
    </row>
    <row r="221" spans="1:5" ht="33.75">
      <c r="A221" s="2" t="s">
        <v>463</v>
      </c>
      <c r="B221" s="3" t="s">
        <v>628</v>
      </c>
      <c r="C221" s="2" t="s">
        <v>674</v>
      </c>
      <c r="D221" s="10">
        <v>70</v>
      </c>
      <c r="E221" s="4"/>
    </row>
    <row r="222" spans="1:5" ht="33.75">
      <c r="A222" s="2" t="s">
        <v>465</v>
      </c>
      <c r="B222" s="3" t="s">
        <v>629</v>
      </c>
      <c r="C222" s="2" t="s">
        <v>673</v>
      </c>
      <c r="D222" s="10">
        <v>10</v>
      </c>
      <c r="E222" s="4"/>
    </row>
    <row r="223" spans="1:5" ht="33.75">
      <c r="A223" s="2" t="s">
        <v>467</v>
      </c>
      <c r="B223" s="3" t="s">
        <v>630</v>
      </c>
      <c r="C223" s="2" t="s">
        <v>673</v>
      </c>
      <c r="D223" s="10">
        <v>10</v>
      </c>
      <c r="E223" s="4"/>
    </row>
    <row r="224" spans="1:5" ht="33.75">
      <c r="A224" s="2" t="s">
        <v>469</v>
      </c>
      <c r="B224" s="3" t="s">
        <v>631</v>
      </c>
      <c r="C224" s="2" t="s">
        <v>673</v>
      </c>
      <c r="D224" s="10">
        <v>1</v>
      </c>
      <c r="E224" s="4"/>
    </row>
    <row r="225" spans="1:5" ht="22.5">
      <c r="A225" s="2" t="s">
        <v>471</v>
      </c>
      <c r="B225" s="3" t="s">
        <v>632</v>
      </c>
      <c r="C225" s="2" t="s">
        <v>673</v>
      </c>
      <c r="D225" s="10">
        <v>2</v>
      </c>
      <c r="E225" s="4"/>
    </row>
    <row r="226" spans="1:5" ht="22.5">
      <c r="A226" s="2" t="s">
        <v>473</v>
      </c>
      <c r="B226" s="3" t="s">
        <v>633</v>
      </c>
      <c r="C226" s="2" t="s">
        <v>673</v>
      </c>
      <c r="D226" s="10">
        <v>2</v>
      </c>
      <c r="E226" s="4"/>
    </row>
    <row r="227" spans="1:5" ht="33.75">
      <c r="A227" s="2" t="s">
        <v>475</v>
      </c>
      <c r="B227" s="3" t="s">
        <v>634</v>
      </c>
      <c r="C227" s="2" t="s">
        <v>673</v>
      </c>
      <c r="D227" s="10">
        <v>2</v>
      </c>
      <c r="E227" s="4"/>
    </row>
    <row r="228" spans="1:5" ht="33.75">
      <c r="A228" s="2" t="s">
        <v>477</v>
      </c>
      <c r="B228" s="3" t="s">
        <v>635</v>
      </c>
      <c r="C228" s="2" t="s">
        <v>673</v>
      </c>
      <c r="D228" s="10">
        <v>10</v>
      </c>
      <c r="E228" s="4"/>
    </row>
    <row r="229" spans="1:5" ht="22.5">
      <c r="A229" s="2" t="s">
        <v>479</v>
      </c>
      <c r="B229" s="3" t="s">
        <v>636</v>
      </c>
      <c r="C229" s="2" t="s">
        <v>674</v>
      </c>
      <c r="D229" s="10">
        <v>19000</v>
      </c>
      <c r="E229" s="4"/>
    </row>
    <row r="230" spans="1:5" ht="33.75">
      <c r="A230" s="2" t="s">
        <v>481</v>
      </c>
      <c r="B230" s="3" t="s">
        <v>637</v>
      </c>
      <c r="C230" s="2" t="s">
        <v>673</v>
      </c>
      <c r="D230" s="10">
        <v>10</v>
      </c>
      <c r="E230" s="4"/>
    </row>
    <row r="231" spans="1:5" ht="33.75">
      <c r="A231" s="2" t="s">
        <v>483</v>
      </c>
      <c r="B231" s="3" t="s">
        <v>638</v>
      </c>
      <c r="C231" s="2" t="s">
        <v>673</v>
      </c>
      <c r="D231" s="10">
        <v>8</v>
      </c>
      <c r="E231" s="4"/>
    </row>
    <row r="232" spans="1:5" ht="33.75">
      <c r="A232" s="2" t="s">
        <v>485</v>
      </c>
      <c r="B232" s="3" t="s">
        <v>637</v>
      </c>
      <c r="C232" s="2" t="s">
        <v>673</v>
      </c>
      <c r="D232" s="10">
        <v>300</v>
      </c>
      <c r="E232" s="4"/>
    </row>
    <row r="233" spans="1:5" ht="33.75">
      <c r="A233" s="2" t="s">
        <v>487</v>
      </c>
      <c r="B233" s="3" t="s">
        <v>639</v>
      </c>
      <c r="C233" s="2" t="s">
        <v>673</v>
      </c>
      <c r="D233" s="10">
        <v>1</v>
      </c>
      <c r="E233" s="4"/>
    </row>
    <row r="234" spans="1:5" ht="11.25">
      <c r="A234" s="2" t="s">
        <v>489</v>
      </c>
      <c r="B234" s="3" t="s">
        <v>640</v>
      </c>
      <c r="C234" s="2" t="s">
        <v>673</v>
      </c>
      <c r="D234" s="10">
        <v>1</v>
      </c>
      <c r="E234" s="4"/>
    </row>
    <row r="235" spans="1:5" ht="22.5">
      <c r="A235" s="2" t="s">
        <v>491</v>
      </c>
      <c r="B235" s="3" t="s">
        <v>641</v>
      </c>
      <c r="C235" s="2" t="s">
        <v>673</v>
      </c>
      <c r="D235" s="10">
        <v>1</v>
      </c>
      <c r="E235" s="4"/>
    </row>
    <row r="236" spans="1:5" ht="11.25">
      <c r="A236" s="2" t="s">
        <v>493</v>
      </c>
      <c r="B236" s="3" t="s">
        <v>642</v>
      </c>
      <c r="C236" s="2" t="s">
        <v>673</v>
      </c>
      <c r="D236" s="10">
        <v>2</v>
      </c>
      <c r="E236" s="4"/>
    </row>
    <row r="237" spans="1:5" ht="11.25">
      <c r="A237" s="2" t="s">
        <v>495</v>
      </c>
      <c r="B237" s="3" t="s">
        <v>643</v>
      </c>
      <c r="C237" s="2" t="s">
        <v>673</v>
      </c>
      <c r="D237" s="10">
        <v>2</v>
      </c>
      <c r="E237" s="4"/>
    </row>
    <row r="238" spans="1:5" ht="22.5">
      <c r="A238" s="2" t="s">
        <v>497</v>
      </c>
      <c r="B238" s="3" t="s">
        <v>644</v>
      </c>
      <c r="C238" s="2" t="s">
        <v>673</v>
      </c>
      <c r="D238" s="10">
        <v>1</v>
      </c>
      <c r="E238" s="4"/>
    </row>
    <row r="239" spans="1:5" ht="33.75">
      <c r="A239" s="2" t="s">
        <v>499</v>
      </c>
      <c r="B239" s="3" t="s">
        <v>645</v>
      </c>
      <c r="C239" s="2" t="s">
        <v>673</v>
      </c>
      <c r="D239" s="10">
        <v>350</v>
      </c>
      <c r="E239" s="4"/>
    </row>
    <row r="240" spans="1:5" ht="33.75">
      <c r="A240" s="2" t="s">
        <v>501</v>
      </c>
      <c r="B240" s="3" t="s">
        <v>646</v>
      </c>
      <c r="C240" s="2" t="s">
        <v>673</v>
      </c>
      <c r="D240" s="10">
        <v>350</v>
      </c>
      <c r="E240" s="4"/>
    </row>
    <row r="241" spans="1:5" ht="22.5">
      <c r="A241" s="2" t="s">
        <v>676</v>
      </c>
      <c r="B241" s="3" t="s">
        <v>647</v>
      </c>
      <c r="C241" s="2" t="s">
        <v>673</v>
      </c>
      <c r="D241" s="10">
        <v>175</v>
      </c>
      <c r="E241" s="4"/>
    </row>
    <row r="242" spans="1:5" ht="22.5">
      <c r="A242" s="2" t="s">
        <v>677</v>
      </c>
      <c r="B242" s="3" t="s">
        <v>648</v>
      </c>
      <c r="C242" s="2" t="s">
        <v>673</v>
      </c>
      <c r="D242" s="10">
        <v>175</v>
      </c>
      <c r="E242" s="4"/>
    </row>
    <row r="243" spans="1:5" ht="33.75">
      <c r="A243" s="2" t="s">
        <v>678</v>
      </c>
      <c r="B243" s="3" t="s">
        <v>649</v>
      </c>
      <c r="C243" s="2" t="s">
        <v>673</v>
      </c>
      <c r="D243" s="10">
        <v>300</v>
      </c>
      <c r="E243" s="4"/>
    </row>
    <row r="244" spans="1:5" ht="33.75">
      <c r="A244" s="2" t="s">
        <v>679</v>
      </c>
      <c r="B244" s="3" t="s">
        <v>650</v>
      </c>
      <c r="C244" s="2" t="s">
        <v>673</v>
      </c>
      <c r="D244" s="10">
        <v>150</v>
      </c>
      <c r="E244" s="4"/>
    </row>
    <row r="245" spans="1:5" ht="33.75">
      <c r="A245" s="2" t="s">
        <v>680</v>
      </c>
      <c r="B245" s="3" t="s">
        <v>651</v>
      </c>
      <c r="C245" s="2" t="s">
        <v>673</v>
      </c>
      <c r="D245" s="10">
        <v>150</v>
      </c>
      <c r="E245" s="4"/>
    </row>
    <row r="246" spans="1:5" ht="22.5">
      <c r="A246" s="2" t="s">
        <v>681</v>
      </c>
      <c r="B246" s="3" t="s">
        <v>652</v>
      </c>
      <c r="C246" s="2" t="s">
        <v>673</v>
      </c>
      <c r="D246" s="10">
        <v>50</v>
      </c>
      <c r="E246" s="4"/>
    </row>
    <row r="247" spans="1:5" ht="11.25">
      <c r="A247" s="2" t="s">
        <v>682</v>
      </c>
      <c r="B247" s="3" t="s">
        <v>653</v>
      </c>
      <c r="C247" s="2" t="s">
        <v>675</v>
      </c>
      <c r="D247" s="10">
        <v>7</v>
      </c>
      <c r="E247" s="4"/>
    </row>
    <row r="248" spans="1:5" ht="22.5">
      <c r="A248" s="2" t="s">
        <v>683</v>
      </c>
      <c r="B248" s="3" t="s">
        <v>654</v>
      </c>
      <c r="C248" s="2" t="s">
        <v>674</v>
      </c>
      <c r="D248" s="10">
        <v>70</v>
      </c>
      <c r="E248" s="4"/>
    </row>
    <row r="249" spans="1:5" ht="11.25">
      <c r="A249" s="2" t="s">
        <v>684</v>
      </c>
      <c r="B249" s="3" t="s">
        <v>655</v>
      </c>
      <c r="C249" s="2" t="s">
        <v>673</v>
      </c>
      <c r="D249" s="10">
        <v>200</v>
      </c>
      <c r="E249" s="4"/>
    </row>
    <row r="250" spans="1:5" ht="11.25">
      <c r="A250" s="2" t="s">
        <v>685</v>
      </c>
      <c r="B250" s="3" t="s">
        <v>656</v>
      </c>
      <c r="C250" s="2" t="s">
        <v>674</v>
      </c>
      <c r="D250" s="10">
        <v>600</v>
      </c>
      <c r="E250" s="4"/>
    </row>
    <row r="251" spans="1:5" ht="11.25">
      <c r="A251" s="2" t="s">
        <v>686</v>
      </c>
      <c r="B251" s="3" t="s">
        <v>657</v>
      </c>
      <c r="C251" s="2" t="s">
        <v>673</v>
      </c>
      <c r="D251" s="10">
        <v>150</v>
      </c>
      <c r="E251" s="4"/>
    </row>
    <row r="252" spans="1:5" ht="11.25">
      <c r="A252" s="2" t="s">
        <v>687</v>
      </c>
      <c r="B252" s="3" t="s">
        <v>658</v>
      </c>
      <c r="C252" s="2" t="s">
        <v>673</v>
      </c>
      <c r="D252" s="10">
        <v>120</v>
      </c>
      <c r="E252" s="4"/>
    </row>
    <row r="253" spans="1:5" ht="11.25">
      <c r="A253" s="2" t="s">
        <v>688</v>
      </c>
      <c r="B253" s="3" t="s">
        <v>659</v>
      </c>
      <c r="C253" s="2" t="s">
        <v>673</v>
      </c>
      <c r="D253" s="10">
        <v>120</v>
      </c>
      <c r="E253" s="4"/>
    </row>
    <row r="254" spans="1:5" ht="11.25">
      <c r="A254" s="2" t="s">
        <v>689</v>
      </c>
      <c r="B254" s="3" t="s">
        <v>660</v>
      </c>
      <c r="C254" s="2" t="s">
        <v>673</v>
      </c>
      <c r="D254" s="10">
        <v>300</v>
      </c>
      <c r="E254" s="4"/>
    </row>
    <row r="255" spans="1:5" ht="11.25">
      <c r="A255" s="2" t="s">
        <v>690</v>
      </c>
      <c r="B255" s="3" t="s">
        <v>661</v>
      </c>
      <c r="C255" s="2" t="s">
        <v>673</v>
      </c>
      <c r="D255" s="10">
        <v>150</v>
      </c>
      <c r="E255" s="4"/>
    </row>
    <row r="256" spans="1:5" ht="11.25">
      <c r="A256" s="2" t="s">
        <v>691</v>
      </c>
      <c r="B256" s="3" t="s">
        <v>662</v>
      </c>
      <c r="C256" s="2" t="s">
        <v>673</v>
      </c>
      <c r="D256" s="10">
        <v>1</v>
      </c>
      <c r="E256" s="4"/>
    </row>
    <row r="257" spans="1:5" ht="11.25">
      <c r="A257" s="2" t="s">
        <v>692</v>
      </c>
      <c r="B257" s="3" t="s">
        <v>663</v>
      </c>
      <c r="C257" s="2" t="s">
        <v>447</v>
      </c>
      <c r="D257" s="10">
        <v>45</v>
      </c>
      <c r="E257" s="4"/>
    </row>
    <row r="258" spans="1:5" ht="22.5">
      <c r="A258" s="2" t="s">
        <v>693</v>
      </c>
      <c r="B258" s="3" t="s">
        <v>664</v>
      </c>
      <c r="C258" s="2" t="s">
        <v>447</v>
      </c>
      <c r="D258" s="10">
        <v>4</v>
      </c>
      <c r="E258" s="4"/>
    </row>
    <row r="259" spans="1:5" ht="22.5">
      <c r="A259" s="2" t="s">
        <v>694</v>
      </c>
      <c r="B259" s="3" t="s">
        <v>665</v>
      </c>
      <c r="C259" s="2" t="s">
        <v>447</v>
      </c>
      <c r="D259" s="10">
        <v>8</v>
      </c>
      <c r="E259" s="4"/>
    </row>
    <row r="260" spans="1:5" ht="11.25">
      <c r="A260" s="2" t="s">
        <v>695</v>
      </c>
      <c r="B260" s="3" t="s">
        <v>666</v>
      </c>
      <c r="C260" s="2" t="s">
        <v>447</v>
      </c>
      <c r="D260" s="10">
        <v>1</v>
      </c>
      <c r="E260" s="4"/>
    </row>
    <row r="261" spans="1:5" ht="33.75">
      <c r="A261" s="2" t="s">
        <v>696</v>
      </c>
      <c r="B261" s="3" t="s">
        <v>667</v>
      </c>
      <c r="C261" s="2" t="s">
        <v>447</v>
      </c>
      <c r="D261" s="10">
        <v>1</v>
      </c>
      <c r="E261" s="4"/>
    </row>
    <row r="262" spans="1:5" ht="22.5">
      <c r="A262" s="2" t="s">
        <v>697</v>
      </c>
      <c r="B262" s="3" t="s">
        <v>668</v>
      </c>
      <c r="C262" s="2" t="s">
        <v>447</v>
      </c>
      <c r="D262" s="10">
        <v>10</v>
      </c>
      <c r="E262" s="4"/>
    </row>
    <row r="263" spans="1:5" ht="11.25">
      <c r="A263" s="2" t="s">
        <v>698</v>
      </c>
      <c r="B263" s="3" t="s">
        <v>669</v>
      </c>
      <c r="C263" s="2" t="s">
        <v>674</v>
      </c>
      <c r="D263" s="10">
        <v>400</v>
      </c>
      <c r="E263" s="4"/>
    </row>
    <row r="264" spans="1:5" ht="11.25">
      <c r="A264" s="2" t="s">
        <v>699</v>
      </c>
      <c r="B264" s="3" t="s">
        <v>670</v>
      </c>
      <c r="C264" s="2" t="s">
        <v>673</v>
      </c>
      <c r="D264" s="10">
        <v>10</v>
      </c>
      <c r="E264" s="4"/>
    </row>
    <row r="265" spans="1:5" ht="11.25">
      <c r="A265" s="2" t="s">
        <v>700</v>
      </c>
      <c r="B265" s="3" t="s">
        <v>671</v>
      </c>
      <c r="C265" s="2" t="s">
        <v>673</v>
      </c>
      <c r="D265" s="10">
        <v>150</v>
      </c>
      <c r="E265" s="4"/>
    </row>
    <row r="266" spans="1:5" ht="11.25">
      <c r="A266" s="2" t="s">
        <v>701</v>
      </c>
      <c r="B266" s="3" t="s">
        <v>672</v>
      </c>
      <c r="C266" s="2" t="s">
        <v>673</v>
      </c>
      <c r="D266" s="10">
        <v>200</v>
      </c>
      <c r="E266" s="4"/>
    </row>
    <row r="267" spans="1:5" ht="11.25">
      <c r="A267" s="68" t="s">
        <v>730</v>
      </c>
      <c r="B267" s="68"/>
      <c r="C267" s="68"/>
      <c r="D267" s="68"/>
      <c r="E267" s="68"/>
    </row>
    <row r="268" spans="1:5" ht="11.25">
      <c r="A268" s="41" t="s">
        <v>438</v>
      </c>
      <c r="B268" s="42" t="s">
        <v>732</v>
      </c>
      <c r="C268" s="45" t="s">
        <v>447</v>
      </c>
      <c r="D268" s="43">
        <f>D286</f>
        <v>2</v>
      </c>
      <c r="E268" s="44"/>
    </row>
    <row r="269" spans="1:5" ht="11.25">
      <c r="A269" s="41" t="s">
        <v>441</v>
      </c>
      <c r="B269" s="42" t="s">
        <v>733</v>
      </c>
      <c r="C269" s="45" t="s">
        <v>447</v>
      </c>
      <c r="D269" s="43">
        <f>D285</f>
        <v>20</v>
      </c>
      <c r="E269" s="44"/>
    </row>
    <row r="270" spans="1:5" ht="11.25">
      <c r="A270" s="41" t="s">
        <v>445</v>
      </c>
      <c r="B270" s="42" t="s">
        <v>734</v>
      </c>
      <c r="C270" s="45" t="s">
        <v>447</v>
      </c>
      <c r="D270" s="43">
        <f>D294</f>
        <v>3</v>
      </c>
      <c r="E270" s="44"/>
    </row>
    <row r="271" spans="1:5" ht="11.25">
      <c r="A271" s="41" t="s">
        <v>448</v>
      </c>
      <c r="B271" s="42" t="s">
        <v>735</v>
      </c>
      <c r="C271" s="45" t="s">
        <v>447</v>
      </c>
      <c r="D271" s="43">
        <f>D293</f>
        <v>2</v>
      </c>
      <c r="E271" s="44"/>
    </row>
    <row r="272" spans="1:5" ht="11.25">
      <c r="A272" s="41" t="s">
        <v>450</v>
      </c>
      <c r="B272" s="42" t="s">
        <v>736</v>
      </c>
      <c r="C272" s="45" t="s">
        <v>460</v>
      </c>
      <c r="D272" s="43">
        <f>D288+D289+D290</f>
        <v>550</v>
      </c>
      <c r="E272" s="44"/>
    </row>
    <row r="273" spans="1:5" ht="11.25">
      <c r="A273" s="41" t="s">
        <v>452</v>
      </c>
      <c r="B273" s="42" t="s">
        <v>737</v>
      </c>
      <c r="C273" s="41" t="s">
        <v>447</v>
      </c>
      <c r="D273" s="43">
        <f>D276+D277+D278+D279+D280+D281+D284+D287+D292+D295</f>
        <v>15</v>
      </c>
      <c r="E273" s="44"/>
    </row>
    <row r="274" spans="1:5" ht="11.25">
      <c r="A274" s="41" t="s">
        <v>454</v>
      </c>
      <c r="B274" s="42" t="s">
        <v>384</v>
      </c>
      <c r="C274" s="45" t="s">
        <v>708</v>
      </c>
      <c r="D274" s="43">
        <v>1</v>
      </c>
      <c r="E274" s="44"/>
    </row>
    <row r="275" spans="1:5" ht="11.25">
      <c r="A275" s="68" t="s">
        <v>731</v>
      </c>
      <c r="B275" s="68"/>
      <c r="C275" s="68"/>
      <c r="D275" s="68"/>
      <c r="E275" s="68"/>
    </row>
    <row r="276" spans="1:5" ht="22.5">
      <c r="A276" s="41" t="s">
        <v>438</v>
      </c>
      <c r="B276" s="42" t="s">
        <v>711</v>
      </c>
      <c r="C276" s="45" t="s">
        <v>447</v>
      </c>
      <c r="D276" s="43">
        <v>1</v>
      </c>
      <c r="E276" s="44"/>
    </row>
    <row r="277" spans="1:5" ht="11.25">
      <c r="A277" s="41" t="s">
        <v>441</v>
      </c>
      <c r="B277" s="42" t="s">
        <v>712</v>
      </c>
      <c r="C277" s="45" t="s">
        <v>447</v>
      </c>
      <c r="D277" s="43">
        <v>1</v>
      </c>
      <c r="E277" s="44"/>
    </row>
    <row r="278" spans="1:5" ht="11.25">
      <c r="A278" s="41" t="s">
        <v>444</v>
      </c>
      <c r="B278" s="42" t="s">
        <v>713</v>
      </c>
      <c r="C278" s="45" t="s">
        <v>447</v>
      </c>
      <c r="D278" s="43">
        <v>1</v>
      </c>
      <c r="E278" s="44"/>
    </row>
    <row r="279" spans="1:5" ht="11.25">
      <c r="A279" s="41" t="s">
        <v>445</v>
      </c>
      <c r="B279" s="42" t="s">
        <v>714</v>
      </c>
      <c r="C279" s="45" t="s">
        <v>447</v>
      </c>
      <c r="D279" s="43">
        <v>1</v>
      </c>
      <c r="E279" s="44"/>
    </row>
    <row r="280" spans="1:5" ht="11.25">
      <c r="A280" s="41" t="s">
        <v>448</v>
      </c>
      <c r="B280" s="42" t="s">
        <v>715</v>
      </c>
      <c r="C280" s="45" t="s">
        <v>447</v>
      </c>
      <c r="D280" s="43">
        <v>1</v>
      </c>
      <c r="E280" s="44"/>
    </row>
    <row r="281" spans="1:5" ht="11.25">
      <c r="A281" s="41" t="s">
        <v>450</v>
      </c>
      <c r="B281" s="42" t="s">
        <v>716</v>
      </c>
      <c r="C281" s="45" t="s">
        <v>447</v>
      </c>
      <c r="D281" s="43">
        <v>2</v>
      </c>
      <c r="E281" s="44"/>
    </row>
    <row r="282" spans="1:5" ht="22.5">
      <c r="A282" s="41" t="s">
        <v>452</v>
      </c>
      <c r="B282" s="42" t="s">
        <v>717</v>
      </c>
      <c r="C282" s="45" t="s">
        <v>447</v>
      </c>
      <c r="D282" s="43">
        <v>2</v>
      </c>
      <c r="E282" s="44"/>
    </row>
    <row r="283" spans="1:5" ht="11.25">
      <c r="A283" s="41" t="s">
        <v>454</v>
      </c>
      <c r="B283" s="42" t="s">
        <v>718</v>
      </c>
      <c r="C283" s="45" t="s">
        <v>447</v>
      </c>
      <c r="D283" s="43">
        <v>4</v>
      </c>
      <c r="E283" s="44"/>
    </row>
    <row r="284" spans="1:5" ht="11.25">
      <c r="A284" s="41" t="s">
        <v>456</v>
      </c>
      <c r="B284" s="42" t="s">
        <v>719</v>
      </c>
      <c r="C284" s="45" t="s">
        <v>447</v>
      </c>
      <c r="D284" s="43">
        <v>1</v>
      </c>
      <c r="E284" s="44"/>
    </row>
    <row r="285" spans="1:5" ht="22.5">
      <c r="A285" s="41" t="s">
        <v>458</v>
      </c>
      <c r="B285" s="42" t="s">
        <v>720</v>
      </c>
      <c r="C285" s="45" t="s">
        <v>447</v>
      </c>
      <c r="D285" s="43">
        <v>20</v>
      </c>
      <c r="E285" s="44"/>
    </row>
    <row r="286" spans="1:5" ht="22.5">
      <c r="A286" s="41" t="s">
        <v>461</v>
      </c>
      <c r="B286" s="42" t="s">
        <v>721</v>
      </c>
      <c r="C286" s="45" t="s">
        <v>447</v>
      </c>
      <c r="D286" s="43">
        <v>2</v>
      </c>
      <c r="E286" s="44"/>
    </row>
    <row r="287" spans="1:5" ht="11.25">
      <c r="A287" s="41" t="s">
        <v>463</v>
      </c>
      <c r="B287" s="42" t="s">
        <v>722</v>
      </c>
      <c r="C287" s="45" t="s">
        <v>447</v>
      </c>
      <c r="D287" s="43">
        <v>1</v>
      </c>
      <c r="E287" s="44"/>
    </row>
    <row r="288" spans="1:5" ht="22.5">
      <c r="A288" s="41" t="s">
        <v>465</v>
      </c>
      <c r="B288" s="42" t="s">
        <v>723</v>
      </c>
      <c r="C288" s="45" t="s">
        <v>460</v>
      </c>
      <c r="D288" s="43">
        <v>100</v>
      </c>
      <c r="E288" s="44"/>
    </row>
    <row r="289" spans="1:5" ht="22.5">
      <c r="A289" s="41" t="s">
        <v>467</v>
      </c>
      <c r="B289" s="42" t="s">
        <v>724</v>
      </c>
      <c r="C289" s="45" t="s">
        <v>460</v>
      </c>
      <c r="D289" s="43">
        <v>300</v>
      </c>
      <c r="E289" s="44"/>
    </row>
    <row r="290" spans="1:5" ht="11.25">
      <c r="A290" s="41" t="s">
        <v>469</v>
      </c>
      <c r="B290" s="42" t="s">
        <v>725</v>
      </c>
      <c r="C290" s="45" t="s">
        <v>460</v>
      </c>
      <c r="D290" s="43">
        <v>150</v>
      </c>
      <c r="E290" s="44"/>
    </row>
    <row r="291" spans="1:5" ht="22.5">
      <c r="A291" s="41" t="s">
        <v>471</v>
      </c>
      <c r="B291" s="42" t="s">
        <v>726</v>
      </c>
      <c r="C291" s="45" t="s">
        <v>460</v>
      </c>
      <c r="D291" s="43">
        <v>200</v>
      </c>
      <c r="E291" s="44"/>
    </row>
    <row r="292" spans="1:5" ht="11.25">
      <c r="A292" s="41" t="s">
        <v>473</v>
      </c>
      <c r="B292" s="42" t="s">
        <v>713</v>
      </c>
      <c r="C292" s="45" t="s">
        <v>447</v>
      </c>
      <c r="D292" s="43">
        <v>1</v>
      </c>
      <c r="E292" s="44"/>
    </row>
    <row r="293" spans="1:5" ht="22.5">
      <c r="A293" s="41" t="s">
        <v>475</v>
      </c>
      <c r="B293" s="42" t="s">
        <v>727</v>
      </c>
      <c r="C293" s="45" t="s">
        <v>447</v>
      </c>
      <c r="D293" s="43">
        <v>2</v>
      </c>
      <c r="E293" s="44"/>
    </row>
    <row r="294" spans="1:5" ht="22.5">
      <c r="A294" s="41" t="s">
        <v>477</v>
      </c>
      <c r="B294" s="42" t="s">
        <v>728</v>
      </c>
      <c r="C294" s="45" t="s">
        <v>447</v>
      </c>
      <c r="D294" s="43">
        <v>3</v>
      </c>
      <c r="E294" s="44"/>
    </row>
    <row r="295" spans="1:5" ht="11.25">
      <c r="A295" s="41" t="s">
        <v>479</v>
      </c>
      <c r="B295" s="42" t="s">
        <v>722</v>
      </c>
      <c r="C295" s="45" t="s">
        <v>447</v>
      </c>
      <c r="D295" s="43">
        <v>5</v>
      </c>
      <c r="E295" s="44"/>
    </row>
    <row r="296" spans="1:5" ht="22.5">
      <c r="A296" s="41" t="s">
        <v>481</v>
      </c>
      <c r="B296" s="42" t="s">
        <v>724</v>
      </c>
      <c r="C296" s="45" t="s">
        <v>460</v>
      </c>
      <c r="D296" s="43">
        <v>500</v>
      </c>
      <c r="E296" s="44"/>
    </row>
    <row r="297" spans="1:5" ht="11.25">
      <c r="A297" s="41" t="s">
        <v>483</v>
      </c>
      <c r="B297" s="42" t="s">
        <v>729</v>
      </c>
      <c r="C297" s="45" t="s">
        <v>447</v>
      </c>
      <c r="D297" s="43">
        <v>50</v>
      </c>
      <c r="E297" s="44"/>
    </row>
    <row r="298" spans="1:5" ht="22.5">
      <c r="A298" s="41" t="s">
        <v>485</v>
      </c>
      <c r="B298" s="42" t="s">
        <v>726</v>
      </c>
      <c r="C298" s="45" t="s">
        <v>460</v>
      </c>
      <c r="D298" s="43">
        <v>200</v>
      </c>
      <c r="E298" s="44"/>
    </row>
    <row r="299" spans="1:5" ht="11.25">
      <c r="A299" s="68" t="s">
        <v>738</v>
      </c>
      <c r="B299" s="68"/>
      <c r="C299" s="68"/>
      <c r="D299" s="68"/>
      <c r="E299" s="68"/>
    </row>
    <row r="300" spans="1:5" ht="22.5">
      <c r="A300" s="41" t="s">
        <v>438</v>
      </c>
      <c r="B300" s="42" t="s">
        <v>874</v>
      </c>
      <c r="C300" s="45" t="s">
        <v>797</v>
      </c>
      <c r="D300" s="43">
        <v>1</v>
      </c>
      <c r="E300" s="44"/>
    </row>
    <row r="301" spans="1:5" ht="11.25">
      <c r="A301" s="41" t="s">
        <v>441</v>
      </c>
      <c r="B301" s="42" t="s">
        <v>875</v>
      </c>
      <c r="C301" s="45" t="s">
        <v>460</v>
      </c>
      <c r="D301" s="43">
        <v>145</v>
      </c>
      <c r="E301" s="44"/>
    </row>
    <row r="302" spans="1:5" ht="11.25">
      <c r="A302" s="41" t="s">
        <v>445</v>
      </c>
      <c r="B302" s="42" t="s">
        <v>876</v>
      </c>
      <c r="C302" s="45" t="s">
        <v>440</v>
      </c>
      <c r="D302" s="10">
        <v>23</v>
      </c>
      <c r="E302" s="44"/>
    </row>
    <row r="303" spans="1:5" ht="11.25">
      <c r="A303" s="41" t="s">
        <v>448</v>
      </c>
      <c r="B303" s="42" t="s">
        <v>878</v>
      </c>
      <c r="C303" s="45" t="s">
        <v>440</v>
      </c>
      <c r="D303" s="10">
        <v>23</v>
      </c>
      <c r="E303" s="44"/>
    </row>
    <row r="304" spans="1:5" ht="11.25">
      <c r="A304" s="41" t="s">
        <v>450</v>
      </c>
      <c r="B304" s="42" t="s">
        <v>877</v>
      </c>
      <c r="C304" s="45" t="s">
        <v>460</v>
      </c>
      <c r="D304" s="43">
        <v>187</v>
      </c>
      <c r="E304" s="44"/>
    </row>
    <row r="305" spans="1:5" ht="11.25">
      <c r="A305" s="41" t="s">
        <v>452</v>
      </c>
      <c r="B305" s="3" t="s">
        <v>879</v>
      </c>
      <c r="C305" s="41" t="s">
        <v>447</v>
      </c>
      <c r="D305" s="43">
        <v>6</v>
      </c>
      <c r="E305" s="44"/>
    </row>
    <row r="306" spans="1:5" ht="11.25">
      <c r="A306" s="41" t="s">
        <v>454</v>
      </c>
      <c r="B306" s="3" t="s">
        <v>880</v>
      </c>
      <c r="C306" s="41" t="s">
        <v>447</v>
      </c>
      <c r="D306" s="43">
        <v>1</v>
      </c>
      <c r="E306" s="44"/>
    </row>
    <row r="307" spans="1:5" ht="11.25">
      <c r="A307" s="41" t="s">
        <v>456</v>
      </c>
      <c r="B307" s="3" t="s">
        <v>881</v>
      </c>
      <c r="C307" s="41" t="s">
        <v>447</v>
      </c>
      <c r="D307" s="43">
        <v>16</v>
      </c>
      <c r="E307" s="44"/>
    </row>
    <row r="308" spans="1:5" ht="11.25">
      <c r="A308" s="41" t="s">
        <v>458</v>
      </c>
      <c r="B308" s="42" t="s">
        <v>882</v>
      </c>
      <c r="C308" s="45" t="s">
        <v>460</v>
      </c>
      <c r="D308" s="43">
        <v>315</v>
      </c>
      <c r="E308" s="44"/>
    </row>
    <row r="309" spans="1:5" ht="11.25">
      <c r="A309" s="41" t="s">
        <v>461</v>
      </c>
      <c r="B309" s="42" t="s">
        <v>883</v>
      </c>
      <c r="C309" s="45" t="s">
        <v>460</v>
      </c>
      <c r="D309" s="43">
        <v>237</v>
      </c>
      <c r="E309" s="44"/>
    </row>
    <row r="310" spans="1:5" ht="11.25">
      <c r="A310" s="41" t="s">
        <v>463</v>
      </c>
      <c r="B310" s="42" t="s">
        <v>384</v>
      </c>
      <c r="C310" s="45" t="s">
        <v>708</v>
      </c>
      <c r="D310" s="43">
        <v>1</v>
      </c>
      <c r="E310" s="44"/>
    </row>
    <row r="311" spans="1:5" ht="11.25">
      <c r="A311" s="68" t="s">
        <v>739</v>
      </c>
      <c r="B311" s="68"/>
      <c r="C311" s="68"/>
      <c r="D311" s="68"/>
      <c r="E311" s="68"/>
    </row>
    <row r="312" spans="1:5" ht="22.5">
      <c r="A312" s="2" t="s">
        <v>438</v>
      </c>
      <c r="B312" s="3" t="s">
        <v>740</v>
      </c>
      <c r="C312" s="2" t="s">
        <v>797</v>
      </c>
      <c r="D312" s="10">
        <v>1</v>
      </c>
      <c r="E312" s="4" t="s">
        <v>798</v>
      </c>
    </row>
    <row r="313" spans="1:5" ht="11.25" customHeight="1">
      <c r="A313" s="2" t="s">
        <v>441</v>
      </c>
      <c r="B313" s="3" t="s">
        <v>741</v>
      </c>
      <c r="C313" s="2" t="s">
        <v>797</v>
      </c>
      <c r="D313" s="10">
        <v>1</v>
      </c>
      <c r="E313" s="4"/>
    </row>
    <row r="314" spans="1:5" ht="11.25" customHeight="1">
      <c r="A314" s="2" t="s">
        <v>444</v>
      </c>
      <c r="B314" s="3" t="s">
        <v>742</v>
      </c>
      <c r="C314" s="2" t="s">
        <v>797</v>
      </c>
      <c r="D314" s="10">
        <v>1</v>
      </c>
      <c r="E314" s="4"/>
    </row>
    <row r="315" spans="1:5" ht="11.25" customHeight="1">
      <c r="A315" s="2" t="s">
        <v>445</v>
      </c>
      <c r="B315" s="3" t="s">
        <v>743</v>
      </c>
      <c r="C315" s="2" t="s">
        <v>797</v>
      </c>
      <c r="D315" s="10">
        <v>1</v>
      </c>
      <c r="E315" s="4"/>
    </row>
    <row r="316" spans="1:5" ht="22.5">
      <c r="A316" s="2" t="s">
        <v>448</v>
      </c>
      <c r="B316" s="3" t="s">
        <v>744</v>
      </c>
      <c r="C316" s="2" t="s">
        <v>447</v>
      </c>
      <c r="D316" s="10">
        <v>2</v>
      </c>
      <c r="E316" s="4"/>
    </row>
    <row r="317" spans="1:5" ht="22.5">
      <c r="A317" s="2" t="s">
        <v>450</v>
      </c>
      <c r="B317" s="3" t="s">
        <v>745</v>
      </c>
      <c r="C317" s="2" t="s">
        <v>447</v>
      </c>
      <c r="D317" s="10">
        <v>2</v>
      </c>
      <c r="E317" s="4"/>
    </row>
    <row r="318" spans="1:5" ht="11.25">
      <c r="A318" s="2" t="s">
        <v>452</v>
      </c>
      <c r="B318" s="3" t="s">
        <v>746</v>
      </c>
      <c r="C318" s="2" t="s">
        <v>447</v>
      </c>
      <c r="D318" s="10">
        <v>22</v>
      </c>
      <c r="E318" s="4" t="s">
        <v>799</v>
      </c>
    </row>
    <row r="319" spans="1:5" ht="11.25">
      <c r="A319" s="2" t="s">
        <v>454</v>
      </c>
      <c r="B319" s="3" t="s">
        <v>747</v>
      </c>
      <c r="C319" s="2" t="s">
        <v>447</v>
      </c>
      <c r="D319" s="10">
        <v>40</v>
      </c>
      <c r="E319" s="4"/>
    </row>
    <row r="320" spans="1:5" ht="11.25">
      <c r="A320" s="2" t="s">
        <v>456</v>
      </c>
      <c r="B320" s="3" t="s">
        <v>748</v>
      </c>
      <c r="C320" s="2" t="s">
        <v>447</v>
      </c>
      <c r="D320" s="10">
        <v>2</v>
      </c>
      <c r="E320" s="4"/>
    </row>
    <row r="321" spans="1:5" ht="11.25">
      <c r="A321" s="2" t="s">
        <v>458</v>
      </c>
      <c r="B321" s="3" t="s">
        <v>749</v>
      </c>
      <c r="C321" s="2" t="s">
        <v>447</v>
      </c>
      <c r="D321" s="10">
        <v>1</v>
      </c>
      <c r="E321" s="4"/>
    </row>
    <row r="322" spans="1:5" ht="11.25">
      <c r="A322" s="2" t="s">
        <v>461</v>
      </c>
      <c r="B322" s="3" t="s">
        <v>750</v>
      </c>
      <c r="C322" s="2" t="s">
        <v>447</v>
      </c>
      <c r="D322" s="10">
        <v>3</v>
      </c>
      <c r="E322" s="4"/>
    </row>
    <row r="323" spans="1:5" ht="11.25">
      <c r="A323" s="2" t="s">
        <v>463</v>
      </c>
      <c r="B323" s="3" t="s">
        <v>751</v>
      </c>
      <c r="C323" s="2" t="s">
        <v>447</v>
      </c>
      <c r="D323" s="10">
        <v>3</v>
      </c>
      <c r="E323" s="4"/>
    </row>
    <row r="324" spans="1:5" ht="11.25">
      <c r="A324" s="2" t="s">
        <v>465</v>
      </c>
      <c r="B324" s="3" t="s">
        <v>752</v>
      </c>
      <c r="C324" s="2" t="s">
        <v>447</v>
      </c>
      <c r="D324" s="10">
        <v>3</v>
      </c>
      <c r="E324" s="4"/>
    </row>
    <row r="325" spans="1:5" ht="22.5">
      <c r="A325" s="2" t="s">
        <v>467</v>
      </c>
      <c r="B325" s="3" t="s">
        <v>753</v>
      </c>
      <c r="C325" s="2" t="s">
        <v>447</v>
      </c>
      <c r="D325" s="10">
        <v>8</v>
      </c>
      <c r="E325" s="4" t="s">
        <v>800</v>
      </c>
    </row>
    <row r="326" spans="1:5" ht="11.25">
      <c r="A326" s="2" t="s">
        <v>469</v>
      </c>
      <c r="B326" s="3" t="s">
        <v>754</v>
      </c>
      <c r="C326" s="2" t="s">
        <v>447</v>
      </c>
      <c r="D326" s="10">
        <v>3</v>
      </c>
      <c r="E326" s="4" t="s">
        <v>801</v>
      </c>
    </row>
    <row r="327" spans="1:5" ht="11.25">
      <c r="A327" s="2" t="s">
        <v>471</v>
      </c>
      <c r="B327" s="3" t="s">
        <v>755</v>
      </c>
      <c r="C327" s="2" t="s">
        <v>447</v>
      </c>
      <c r="D327" s="10">
        <v>2</v>
      </c>
      <c r="E327" s="4" t="s">
        <v>801</v>
      </c>
    </row>
    <row r="328" spans="1:5" ht="11.25" customHeight="1">
      <c r="A328" s="2" t="s">
        <v>473</v>
      </c>
      <c r="B328" s="3" t="s">
        <v>756</v>
      </c>
      <c r="C328" s="2" t="s">
        <v>447</v>
      </c>
      <c r="D328" s="10">
        <v>2</v>
      </c>
      <c r="E328" s="4" t="s">
        <v>802</v>
      </c>
    </row>
    <row r="329" spans="1:5" ht="11.25">
      <c r="A329" s="2" t="s">
        <v>475</v>
      </c>
      <c r="B329" s="3" t="s">
        <v>757</v>
      </c>
      <c r="C329" s="2" t="s">
        <v>447</v>
      </c>
      <c r="D329" s="10">
        <v>1</v>
      </c>
      <c r="E329" s="4" t="s">
        <v>801</v>
      </c>
    </row>
    <row r="330" spans="1:5" ht="11.25">
      <c r="A330" s="2" t="s">
        <v>477</v>
      </c>
      <c r="B330" s="3" t="s">
        <v>758</v>
      </c>
      <c r="C330" s="2" t="s">
        <v>447</v>
      </c>
      <c r="D330" s="10">
        <v>3</v>
      </c>
      <c r="E330" s="4" t="s">
        <v>801</v>
      </c>
    </row>
    <row r="331" spans="1:5" ht="11.25">
      <c r="A331" s="2" t="s">
        <v>479</v>
      </c>
      <c r="B331" s="3" t="s">
        <v>759</v>
      </c>
      <c r="C331" s="2" t="s">
        <v>447</v>
      </c>
      <c r="D331" s="10">
        <v>1</v>
      </c>
      <c r="E331" s="4" t="s">
        <v>801</v>
      </c>
    </row>
    <row r="332" spans="1:5" ht="11.25">
      <c r="A332" s="2" t="s">
        <v>481</v>
      </c>
      <c r="B332" s="3" t="s">
        <v>760</v>
      </c>
      <c r="C332" s="2" t="s">
        <v>447</v>
      </c>
      <c r="D332" s="10">
        <v>3</v>
      </c>
      <c r="E332" s="4" t="s">
        <v>802</v>
      </c>
    </row>
    <row r="333" spans="1:5" ht="11.25">
      <c r="A333" s="2" t="s">
        <v>483</v>
      </c>
      <c r="B333" s="3" t="s">
        <v>761</v>
      </c>
      <c r="C333" s="2" t="s">
        <v>447</v>
      </c>
      <c r="D333" s="10">
        <v>7</v>
      </c>
      <c r="E333" s="4" t="s">
        <v>801</v>
      </c>
    </row>
    <row r="334" spans="1:5" ht="11.25">
      <c r="A334" s="2" t="s">
        <v>485</v>
      </c>
      <c r="B334" s="3" t="s">
        <v>762</v>
      </c>
      <c r="C334" s="2" t="s">
        <v>447</v>
      </c>
      <c r="D334" s="10">
        <v>3</v>
      </c>
      <c r="E334" s="4" t="s">
        <v>801</v>
      </c>
    </row>
    <row r="335" spans="1:5" ht="12.75" customHeight="1">
      <c r="A335" s="2" t="s">
        <v>487</v>
      </c>
      <c r="B335" s="3" t="s">
        <v>763</v>
      </c>
      <c r="C335" s="2" t="s">
        <v>460</v>
      </c>
      <c r="D335" s="10">
        <v>50</v>
      </c>
      <c r="E335" s="4"/>
    </row>
    <row r="336" spans="1:5" ht="11.25">
      <c r="A336" s="2" t="s">
        <v>489</v>
      </c>
      <c r="B336" s="3" t="s">
        <v>764</v>
      </c>
      <c r="C336" s="2" t="s">
        <v>460</v>
      </c>
      <c r="D336" s="10">
        <v>10</v>
      </c>
      <c r="E336" s="4"/>
    </row>
    <row r="337" spans="1:5" ht="11.25">
      <c r="A337" s="2" t="s">
        <v>491</v>
      </c>
      <c r="B337" s="3" t="s">
        <v>765</v>
      </c>
      <c r="C337" s="2" t="s">
        <v>460</v>
      </c>
      <c r="D337" s="10">
        <v>5</v>
      </c>
      <c r="E337" s="4"/>
    </row>
    <row r="338" spans="1:5" ht="11.25">
      <c r="A338" s="2" t="s">
        <v>493</v>
      </c>
      <c r="B338" s="3" t="s">
        <v>766</v>
      </c>
      <c r="C338" s="2" t="s">
        <v>460</v>
      </c>
      <c r="D338" s="10">
        <v>10</v>
      </c>
      <c r="E338" s="4"/>
    </row>
    <row r="339" spans="1:5" ht="11.25">
      <c r="A339" s="2" t="s">
        <v>495</v>
      </c>
      <c r="B339" s="3" t="s">
        <v>767</v>
      </c>
      <c r="C339" s="2" t="s">
        <v>460</v>
      </c>
      <c r="D339" s="10">
        <v>5</v>
      </c>
      <c r="E339" s="4"/>
    </row>
    <row r="340" spans="1:5" ht="11.25">
      <c r="A340" s="2" t="s">
        <v>497</v>
      </c>
      <c r="B340" s="3" t="s">
        <v>768</v>
      </c>
      <c r="C340" s="2" t="s">
        <v>460</v>
      </c>
      <c r="D340" s="10">
        <v>10</v>
      </c>
      <c r="E340" s="4"/>
    </row>
    <row r="341" spans="1:5" ht="11.25">
      <c r="A341" s="2" t="s">
        <v>499</v>
      </c>
      <c r="B341" s="3" t="s">
        <v>769</v>
      </c>
      <c r="C341" s="2" t="s">
        <v>460</v>
      </c>
      <c r="D341" s="10">
        <v>30</v>
      </c>
      <c r="E341" s="4"/>
    </row>
    <row r="342" spans="1:5" ht="11.25">
      <c r="A342" s="2" t="s">
        <v>501</v>
      </c>
      <c r="B342" s="3" t="s">
        <v>770</v>
      </c>
      <c r="C342" s="2" t="s">
        <v>460</v>
      </c>
      <c r="D342" s="10">
        <v>10</v>
      </c>
      <c r="E342" s="4"/>
    </row>
    <row r="343" spans="1:5" ht="11.25">
      <c r="A343" s="2" t="s">
        <v>676</v>
      </c>
      <c r="B343" s="3" t="s">
        <v>771</v>
      </c>
      <c r="C343" s="2" t="s">
        <v>460</v>
      </c>
      <c r="D343" s="10">
        <v>15</v>
      </c>
      <c r="E343" s="4"/>
    </row>
    <row r="344" spans="1:5" ht="22.5">
      <c r="A344" s="2" t="s">
        <v>677</v>
      </c>
      <c r="B344" s="3" t="s">
        <v>772</v>
      </c>
      <c r="C344" s="2" t="s">
        <v>447</v>
      </c>
      <c r="D344" s="10">
        <v>44</v>
      </c>
      <c r="E344" s="4" t="s">
        <v>803</v>
      </c>
    </row>
    <row r="345" spans="1:5" ht="22.5">
      <c r="A345" s="2" t="s">
        <v>678</v>
      </c>
      <c r="B345" s="3" t="s">
        <v>773</v>
      </c>
      <c r="C345" s="2" t="s">
        <v>447</v>
      </c>
      <c r="D345" s="10">
        <v>22</v>
      </c>
      <c r="E345" s="4" t="s">
        <v>803</v>
      </c>
    </row>
    <row r="346" spans="1:5" ht="11.25">
      <c r="A346" s="2" t="s">
        <v>679</v>
      </c>
      <c r="B346" s="3" t="s">
        <v>774</v>
      </c>
      <c r="C346" s="2" t="s">
        <v>447</v>
      </c>
      <c r="D346" s="10">
        <v>4</v>
      </c>
      <c r="E346" s="4"/>
    </row>
    <row r="347" spans="1:5" ht="11.25">
      <c r="A347" s="2" t="s">
        <v>680</v>
      </c>
      <c r="B347" s="3" t="s">
        <v>775</v>
      </c>
      <c r="C347" s="2" t="s">
        <v>447</v>
      </c>
      <c r="D347" s="10">
        <v>2</v>
      </c>
      <c r="E347" s="4"/>
    </row>
    <row r="348" spans="1:5" ht="11.25">
      <c r="A348" s="2" t="s">
        <v>681</v>
      </c>
      <c r="B348" s="3" t="s">
        <v>776</v>
      </c>
      <c r="C348" s="2" t="s">
        <v>447</v>
      </c>
      <c r="D348" s="10">
        <v>6</v>
      </c>
      <c r="E348" s="4"/>
    </row>
    <row r="349" spans="1:5" ht="11.25">
      <c r="A349" s="2" t="s">
        <v>682</v>
      </c>
      <c r="B349" s="3" t="s">
        <v>777</v>
      </c>
      <c r="C349" s="2" t="s">
        <v>447</v>
      </c>
      <c r="D349" s="10">
        <v>2</v>
      </c>
      <c r="E349" s="4"/>
    </row>
    <row r="350" spans="1:5" ht="11.25">
      <c r="A350" s="2" t="s">
        <v>683</v>
      </c>
      <c r="B350" s="3" t="s">
        <v>778</v>
      </c>
      <c r="C350" s="2" t="s">
        <v>447</v>
      </c>
      <c r="D350" s="10">
        <v>10</v>
      </c>
      <c r="E350" s="4"/>
    </row>
    <row r="351" spans="1:5" ht="11.25">
      <c r="A351" s="2" t="s">
        <v>684</v>
      </c>
      <c r="B351" s="3" t="s">
        <v>779</v>
      </c>
      <c r="C351" s="2" t="s">
        <v>447</v>
      </c>
      <c r="D351" s="10">
        <v>30</v>
      </c>
      <c r="E351" s="4"/>
    </row>
    <row r="352" spans="1:5" ht="11.25">
      <c r="A352" s="2" t="s">
        <v>685</v>
      </c>
      <c r="B352" s="3" t="s">
        <v>780</v>
      </c>
      <c r="C352" s="2" t="s">
        <v>447</v>
      </c>
      <c r="D352" s="10">
        <v>12</v>
      </c>
      <c r="E352" s="4"/>
    </row>
    <row r="353" spans="1:5" ht="22.5">
      <c r="A353" s="2" t="s">
        <v>686</v>
      </c>
      <c r="B353" s="3" t="s">
        <v>781</v>
      </c>
      <c r="C353" s="2" t="s">
        <v>447</v>
      </c>
      <c r="D353" s="10">
        <v>2</v>
      </c>
      <c r="E353" s="4"/>
    </row>
    <row r="354" spans="1:5" ht="22.5">
      <c r="A354" s="2" t="s">
        <v>687</v>
      </c>
      <c r="B354" s="3" t="s">
        <v>782</v>
      </c>
      <c r="C354" s="2" t="s">
        <v>447</v>
      </c>
      <c r="D354" s="10">
        <v>2</v>
      </c>
      <c r="E354" s="4"/>
    </row>
    <row r="355" spans="1:5" ht="22.5">
      <c r="A355" s="2" t="s">
        <v>688</v>
      </c>
      <c r="B355" s="3" t="s">
        <v>783</v>
      </c>
      <c r="C355" s="2" t="s">
        <v>447</v>
      </c>
      <c r="D355" s="10">
        <v>2</v>
      </c>
      <c r="E355" s="4"/>
    </row>
    <row r="356" spans="1:5" ht="22.5">
      <c r="A356" s="2" t="s">
        <v>689</v>
      </c>
      <c r="B356" s="3" t="s">
        <v>784</v>
      </c>
      <c r="C356" s="2" t="s">
        <v>447</v>
      </c>
      <c r="D356" s="10">
        <v>3</v>
      </c>
      <c r="E356" s="4"/>
    </row>
    <row r="357" spans="1:5" ht="11.25">
      <c r="A357" s="2" t="s">
        <v>690</v>
      </c>
      <c r="B357" s="3" t="s">
        <v>785</v>
      </c>
      <c r="C357" s="2" t="s">
        <v>440</v>
      </c>
      <c r="D357" s="10">
        <v>23</v>
      </c>
      <c r="E357" s="4"/>
    </row>
    <row r="358" spans="1:5" ht="11.25">
      <c r="A358" s="2" t="s">
        <v>691</v>
      </c>
      <c r="B358" s="3" t="s">
        <v>786</v>
      </c>
      <c r="C358" s="2" t="s">
        <v>440</v>
      </c>
      <c r="D358" s="10">
        <v>23</v>
      </c>
      <c r="E358" s="4"/>
    </row>
    <row r="359" spans="1:5" ht="45">
      <c r="A359" s="2" t="s">
        <v>692</v>
      </c>
      <c r="B359" s="3" t="s">
        <v>805</v>
      </c>
      <c r="C359" s="2" t="s">
        <v>447</v>
      </c>
      <c r="D359" s="10">
        <v>60</v>
      </c>
      <c r="E359" s="4" t="s">
        <v>804</v>
      </c>
    </row>
    <row r="360" spans="1:5" ht="11.25">
      <c r="A360" s="2" t="s">
        <v>693</v>
      </c>
      <c r="B360" s="3" t="s">
        <v>787</v>
      </c>
      <c r="C360" s="2" t="s">
        <v>447</v>
      </c>
      <c r="D360" s="10">
        <v>12</v>
      </c>
      <c r="E360" s="4"/>
    </row>
    <row r="361" spans="1:5" ht="11.25">
      <c r="A361" s="2" t="s">
        <v>694</v>
      </c>
      <c r="B361" s="3" t="s">
        <v>788</v>
      </c>
      <c r="C361" s="2" t="s">
        <v>447</v>
      </c>
      <c r="D361" s="10">
        <v>6</v>
      </c>
      <c r="E361" s="4"/>
    </row>
    <row r="362" spans="1:5" ht="11.25">
      <c r="A362" s="2" t="s">
        <v>695</v>
      </c>
      <c r="B362" s="3" t="s">
        <v>789</v>
      </c>
      <c r="C362" s="2" t="s">
        <v>447</v>
      </c>
      <c r="D362" s="10">
        <v>12</v>
      </c>
      <c r="E362" s="4"/>
    </row>
    <row r="363" spans="1:5" ht="11.25">
      <c r="A363" s="2" t="s">
        <v>696</v>
      </c>
      <c r="B363" s="3" t="s">
        <v>790</v>
      </c>
      <c r="C363" s="2" t="s">
        <v>447</v>
      </c>
      <c r="D363" s="10">
        <v>6</v>
      </c>
      <c r="E363" s="4"/>
    </row>
    <row r="364" spans="1:5" ht="11.25">
      <c r="A364" s="2" t="s">
        <v>697</v>
      </c>
      <c r="B364" s="3" t="s">
        <v>791</v>
      </c>
      <c r="C364" s="2" t="s">
        <v>447</v>
      </c>
      <c r="D364" s="10">
        <v>12</v>
      </c>
      <c r="E364" s="4"/>
    </row>
    <row r="365" spans="1:5" ht="11.25">
      <c r="A365" s="2" t="s">
        <v>698</v>
      </c>
      <c r="B365" s="3" t="s">
        <v>792</v>
      </c>
      <c r="C365" s="2" t="s">
        <v>447</v>
      </c>
      <c r="D365" s="10">
        <v>36</v>
      </c>
      <c r="E365" s="4"/>
    </row>
    <row r="366" spans="1:5" ht="11.25">
      <c r="A366" s="2" t="s">
        <v>699</v>
      </c>
      <c r="B366" s="3" t="s">
        <v>793</v>
      </c>
      <c r="C366" s="2" t="s">
        <v>447</v>
      </c>
      <c r="D366" s="10">
        <v>12</v>
      </c>
      <c r="E366" s="4"/>
    </row>
    <row r="367" spans="1:5" ht="11.25">
      <c r="A367" s="2" t="s">
        <v>700</v>
      </c>
      <c r="B367" s="3" t="s">
        <v>794</v>
      </c>
      <c r="C367" s="2" t="s">
        <v>447</v>
      </c>
      <c r="D367" s="10">
        <v>18</v>
      </c>
      <c r="E367" s="4"/>
    </row>
    <row r="368" spans="1:5" ht="11.25">
      <c r="A368" s="2" t="s">
        <v>701</v>
      </c>
      <c r="B368" s="3" t="s">
        <v>795</v>
      </c>
      <c r="C368" s="2" t="s">
        <v>447</v>
      </c>
      <c r="D368" s="10">
        <v>9</v>
      </c>
      <c r="E368" s="4"/>
    </row>
    <row r="369" spans="1:5" ht="11.25">
      <c r="A369" s="2" t="s">
        <v>846</v>
      </c>
      <c r="B369" s="3" t="s">
        <v>796</v>
      </c>
      <c r="C369" s="2" t="s">
        <v>447</v>
      </c>
      <c r="D369" s="10">
        <v>4</v>
      </c>
      <c r="E369" s="4"/>
    </row>
    <row r="370" spans="1:5" ht="11.25">
      <c r="A370" s="2" t="s">
        <v>847</v>
      </c>
      <c r="B370" s="3" t="s">
        <v>806</v>
      </c>
      <c r="C370" s="2" t="s">
        <v>833</v>
      </c>
      <c r="D370" s="10" t="s">
        <v>834</v>
      </c>
      <c r="E370" s="4" t="s">
        <v>841</v>
      </c>
    </row>
    <row r="371" spans="1:5" ht="22.5">
      <c r="A371" s="2" t="s">
        <v>848</v>
      </c>
      <c r="B371" s="3" t="s">
        <v>807</v>
      </c>
      <c r="C371" s="2" t="s">
        <v>833</v>
      </c>
      <c r="D371" s="10" t="s">
        <v>835</v>
      </c>
      <c r="E371" s="4" t="s">
        <v>842</v>
      </c>
    </row>
    <row r="372" spans="1:5" ht="11.25">
      <c r="A372" s="2" t="s">
        <v>849</v>
      </c>
      <c r="B372" s="3" t="s">
        <v>808</v>
      </c>
      <c r="C372" s="2" t="s">
        <v>833</v>
      </c>
      <c r="D372" s="10" t="s">
        <v>836</v>
      </c>
      <c r="E372" s="4" t="s">
        <v>843</v>
      </c>
    </row>
    <row r="373" spans="1:5" ht="11.25">
      <c r="A373" s="2" t="s">
        <v>850</v>
      </c>
      <c r="B373" s="3" t="s">
        <v>809</v>
      </c>
      <c r="C373" s="2" t="s">
        <v>833</v>
      </c>
      <c r="D373" s="10" t="s">
        <v>837</v>
      </c>
      <c r="E373" s="4" t="s">
        <v>843</v>
      </c>
    </row>
    <row r="374" spans="1:5" ht="22.5">
      <c r="A374" s="2" t="s">
        <v>851</v>
      </c>
      <c r="B374" s="3" t="s">
        <v>810</v>
      </c>
      <c r="C374" s="2" t="s">
        <v>833</v>
      </c>
      <c r="D374" s="10" t="s">
        <v>838</v>
      </c>
      <c r="E374" s="4" t="s">
        <v>843</v>
      </c>
    </row>
    <row r="375" spans="1:5" ht="22.5">
      <c r="A375" s="2" t="s">
        <v>852</v>
      </c>
      <c r="B375" s="3" t="s">
        <v>811</v>
      </c>
      <c r="C375" s="2" t="s">
        <v>833</v>
      </c>
      <c r="D375" s="10" t="s">
        <v>839</v>
      </c>
      <c r="E375" s="4" t="s">
        <v>843</v>
      </c>
    </row>
    <row r="376" spans="1:5" ht="33.75">
      <c r="A376" s="2" t="s">
        <v>853</v>
      </c>
      <c r="B376" s="3" t="s">
        <v>812</v>
      </c>
      <c r="C376" s="2" t="s">
        <v>460</v>
      </c>
      <c r="D376" s="10">
        <v>100</v>
      </c>
      <c r="E376" s="4" t="s">
        <v>844</v>
      </c>
    </row>
    <row r="377" spans="1:5" ht="11.25">
      <c r="A377" s="2" t="s">
        <v>854</v>
      </c>
      <c r="B377" s="3" t="s">
        <v>813</v>
      </c>
      <c r="C377" s="2" t="s">
        <v>460</v>
      </c>
      <c r="D377" s="10">
        <v>100</v>
      </c>
      <c r="E377" s="4" t="s">
        <v>844</v>
      </c>
    </row>
    <row r="378" spans="1:5" ht="11.25">
      <c r="A378" s="2" t="s">
        <v>855</v>
      </c>
      <c r="B378" s="3" t="s">
        <v>814</v>
      </c>
      <c r="C378" s="2" t="s">
        <v>460</v>
      </c>
      <c r="D378" s="10">
        <v>15</v>
      </c>
      <c r="E378" s="4" t="s">
        <v>844</v>
      </c>
    </row>
    <row r="379" spans="1:5" ht="11.25">
      <c r="A379" s="2" t="s">
        <v>856</v>
      </c>
      <c r="B379" s="3" t="s">
        <v>815</v>
      </c>
      <c r="C379" s="2" t="s">
        <v>460</v>
      </c>
      <c r="D379" s="10">
        <v>100</v>
      </c>
      <c r="E379" s="4" t="s">
        <v>844</v>
      </c>
    </row>
    <row r="380" spans="1:5" ht="11.25">
      <c r="A380" s="2" t="s">
        <v>857</v>
      </c>
      <c r="B380" s="3" t="s">
        <v>816</v>
      </c>
      <c r="C380" s="2" t="s">
        <v>447</v>
      </c>
      <c r="D380" s="10">
        <v>34</v>
      </c>
      <c r="E380" s="4"/>
    </row>
    <row r="381" spans="1:5" ht="11.25">
      <c r="A381" s="2" t="s">
        <v>858</v>
      </c>
      <c r="B381" s="3" t="s">
        <v>817</v>
      </c>
      <c r="C381" s="2" t="s">
        <v>447</v>
      </c>
      <c r="D381" s="10">
        <v>16</v>
      </c>
      <c r="E381" s="4"/>
    </row>
    <row r="382" spans="1:5" ht="11.25">
      <c r="A382" s="2" t="s">
        <v>859</v>
      </c>
      <c r="B382" s="3" t="s">
        <v>818</v>
      </c>
      <c r="C382" s="2" t="s">
        <v>447</v>
      </c>
      <c r="D382" s="10">
        <v>2</v>
      </c>
      <c r="E382" s="4" t="s">
        <v>799</v>
      </c>
    </row>
    <row r="383" spans="1:5" ht="22.5">
      <c r="A383" s="2" t="s">
        <v>860</v>
      </c>
      <c r="B383" s="3" t="s">
        <v>819</v>
      </c>
      <c r="C383" s="2" t="s">
        <v>447</v>
      </c>
      <c r="D383" s="10">
        <v>6</v>
      </c>
      <c r="E383" s="4" t="s">
        <v>802</v>
      </c>
    </row>
    <row r="384" spans="1:5" ht="22.5">
      <c r="A384" s="2" t="s">
        <v>861</v>
      </c>
      <c r="B384" s="3" t="s">
        <v>820</v>
      </c>
      <c r="C384" s="2" t="s">
        <v>447</v>
      </c>
      <c r="D384" s="10">
        <v>12</v>
      </c>
      <c r="E384" s="4" t="s">
        <v>802</v>
      </c>
    </row>
    <row r="385" spans="1:5" ht="22.5">
      <c r="A385" s="2" t="s">
        <v>862</v>
      </c>
      <c r="B385" s="3" t="s">
        <v>821</v>
      </c>
      <c r="C385" s="2" t="s">
        <v>447</v>
      </c>
      <c r="D385" s="10">
        <v>20</v>
      </c>
      <c r="E385" s="4"/>
    </row>
    <row r="386" spans="1:5" ht="11.25">
      <c r="A386" s="2" t="s">
        <v>863</v>
      </c>
      <c r="B386" s="3" t="s">
        <v>822</v>
      </c>
      <c r="C386" s="2" t="s">
        <v>447</v>
      </c>
      <c r="D386" s="10">
        <v>4</v>
      </c>
      <c r="E386" s="4"/>
    </row>
    <row r="387" spans="1:5" ht="11.25">
      <c r="A387" s="2" t="s">
        <v>864</v>
      </c>
      <c r="B387" s="3" t="s">
        <v>823</v>
      </c>
      <c r="C387" s="2" t="s">
        <v>447</v>
      </c>
      <c r="D387" s="10">
        <v>2</v>
      </c>
      <c r="E387" s="4"/>
    </row>
    <row r="388" spans="1:5" ht="11.25">
      <c r="A388" s="2" t="s">
        <v>865</v>
      </c>
      <c r="B388" s="3" t="s">
        <v>824</v>
      </c>
      <c r="C388" s="2" t="s">
        <v>447</v>
      </c>
      <c r="D388" s="10">
        <v>2</v>
      </c>
      <c r="E388" s="4"/>
    </row>
    <row r="389" spans="1:5" ht="11.25">
      <c r="A389" s="2" t="s">
        <v>866</v>
      </c>
      <c r="B389" s="3" t="s">
        <v>825</v>
      </c>
      <c r="C389" s="2" t="s">
        <v>447</v>
      </c>
      <c r="D389" s="10">
        <v>140</v>
      </c>
      <c r="E389" s="4"/>
    </row>
    <row r="390" spans="1:5" ht="11.25">
      <c r="A390" s="2" t="s">
        <v>867</v>
      </c>
      <c r="B390" s="3" t="s">
        <v>826</v>
      </c>
      <c r="C390" s="2" t="s">
        <v>447</v>
      </c>
      <c r="D390" s="10">
        <v>250</v>
      </c>
      <c r="E390" s="4"/>
    </row>
    <row r="391" spans="1:5" ht="11.25">
      <c r="A391" s="2" t="s">
        <v>868</v>
      </c>
      <c r="B391" s="3" t="s">
        <v>827</v>
      </c>
      <c r="C391" s="2" t="s">
        <v>447</v>
      </c>
      <c r="D391" s="10">
        <v>30</v>
      </c>
      <c r="E391" s="4"/>
    </row>
    <row r="392" spans="1:5" ht="11.25">
      <c r="A392" s="2" t="s">
        <v>869</v>
      </c>
      <c r="B392" s="3" t="s">
        <v>828</v>
      </c>
      <c r="C392" s="2" t="s">
        <v>447</v>
      </c>
      <c r="D392" s="10">
        <v>166</v>
      </c>
      <c r="E392" s="4"/>
    </row>
    <row r="393" spans="1:5" ht="11.25">
      <c r="A393" s="2" t="s">
        <v>870</v>
      </c>
      <c r="B393" s="3" t="s">
        <v>829</v>
      </c>
      <c r="C393" s="2" t="s">
        <v>840</v>
      </c>
      <c r="D393" s="10">
        <v>22</v>
      </c>
      <c r="E393" s="4" t="s">
        <v>845</v>
      </c>
    </row>
    <row r="394" spans="1:5" ht="11.25">
      <c r="A394" s="2" t="s">
        <v>871</v>
      </c>
      <c r="B394" s="3" t="s">
        <v>830</v>
      </c>
      <c r="C394" s="2" t="s">
        <v>840</v>
      </c>
      <c r="D394" s="10">
        <v>100</v>
      </c>
      <c r="E394" s="4" t="s">
        <v>845</v>
      </c>
    </row>
    <row r="395" spans="1:5" ht="11.25">
      <c r="A395" s="2" t="s">
        <v>872</v>
      </c>
      <c r="B395" s="3" t="s">
        <v>831</v>
      </c>
      <c r="C395" s="2" t="s">
        <v>840</v>
      </c>
      <c r="D395" s="10">
        <v>15</v>
      </c>
      <c r="E395" s="4" t="s">
        <v>845</v>
      </c>
    </row>
    <row r="396" spans="1:5" ht="11.25">
      <c r="A396" s="2" t="s">
        <v>873</v>
      </c>
      <c r="B396" s="3" t="s">
        <v>832</v>
      </c>
      <c r="C396" s="2" t="s">
        <v>840</v>
      </c>
      <c r="D396" s="10">
        <v>100</v>
      </c>
      <c r="E396" s="4" t="s">
        <v>845</v>
      </c>
    </row>
    <row r="397" spans="1:5" ht="11.25">
      <c r="A397" s="68" t="s">
        <v>884</v>
      </c>
      <c r="B397" s="68"/>
      <c r="C397" s="68"/>
      <c r="D397" s="68"/>
      <c r="E397" s="68"/>
    </row>
    <row r="398" spans="1:5" ht="11.25">
      <c r="A398" s="41" t="s">
        <v>438</v>
      </c>
      <c r="B398" s="42" t="s">
        <v>963</v>
      </c>
      <c r="C398" s="45" t="s">
        <v>886</v>
      </c>
      <c r="D398" s="43">
        <v>1</v>
      </c>
      <c r="E398" s="44"/>
    </row>
    <row r="399" spans="1:5" ht="11.25">
      <c r="A399" s="41" t="s">
        <v>441</v>
      </c>
      <c r="B399" s="42" t="s">
        <v>964</v>
      </c>
      <c r="C399" s="45" t="s">
        <v>886</v>
      </c>
      <c r="D399" s="43">
        <v>3</v>
      </c>
      <c r="E399" s="44"/>
    </row>
    <row r="400" spans="1:5" ht="11.25">
      <c r="A400" s="41" t="s">
        <v>445</v>
      </c>
      <c r="B400" s="42" t="s">
        <v>965</v>
      </c>
      <c r="C400" s="45" t="s">
        <v>447</v>
      </c>
      <c r="D400" s="10">
        <f>D427+D428+D429+D430+D455+D477+D502+D503+D504+D505+D506</f>
        <v>74</v>
      </c>
      <c r="E400" s="44"/>
    </row>
    <row r="401" spans="1:5" ht="11.25">
      <c r="A401" s="41" t="s">
        <v>448</v>
      </c>
      <c r="B401" s="42" t="s">
        <v>966</v>
      </c>
      <c r="C401" s="45" t="s">
        <v>460</v>
      </c>
      <c r="D401" s="10">
        <f>D431+D433+D432+D434+D456+D478+D507+D508+D509+D510+D511</f>
        <v>38</v>
      </c>
      <c r="E401" s="44"/>
    </row>
    <row r="402" spans="1:5" ht="11.25">
      <c r="A402" s="41" t="s">
        <v>450</v>
      </c>
      <c r="B402" s="42" t="s">
        <v>967</v>
      </c>
      <c r="C402" s="45" t="s">
        <v>440</v>
      </c>
      <c r="D402" s="43">
        <f>D435+D436+D437+D438+D439+D440+D458+D459+D460+D461+D481+D482+D483+D484+D485+D486+D487+D488+D513+D514+D515+D516+D517+D518</f>
        <v>621.5</v>
      </c>
      <c r="E402" s="44"/>
    </row>
    <row r="403" spans="1:5" ht="11.25">
      <c r="A403" s="41" t="s">
        <v>452</v>
      </c>
      <c r="B403" s="3" t="s">
        <v>968</v>
      </c>
      <c r="C403" s="45" t="s">
        <v>440</v>
      </c>
      <c r="D403" s="43">
        <f>D441+D522</f>
        <v>72.5</v>
      </c>
      <c r="E403" s="44"/>
    </row>
    <row r="404" spans="1:5" ht="11.25">
      <c r="A404" s="41" t="s">
        <v>454</v>
      </c>
      <c r="B404" s="3" t="s">
        <v>969</v>
      </c>
      <c r="C404" s="41" t="s">
        <v>447</v>
      </c>
      <c r="D404" s="43">
        <f>D457+D479+D480+D512</f>
        <v>25</v>
      </c>
      <c r="E404" s="44"/>
    </row>
    <row r="405" spans="1:5" ht="11.25">
      <c r="A405" s="41" t="s">
        <v>456</v>
      </c>
      <c r="B405" s="3" t="s">
        <v>970</v>
      </c>
      <c r="C405" s="41" t="s">
        <v>440</v>
      </c>
      <c r="D405" s="43">
        <f>D462+D489+D519</f>
        <v>430.1</v>
      </c>
      <c r="E405" s="44"/>
    </row>
    <row r="406" spans="1:5" ht="11.25">
      <c r="A406" s="41" t="s">
        <v>458</v>
      </c>
      <c r="B406" s="42" t="s">
        <v>384</v>
      </c>
      <c r="C406" s="45" t="s">
        <v>708</v>
      </c>
      <c r="D406" s="43">
        <v>1</v>
      </c>
      <c r="E406" s="44"/>
    </row>
    <row r="407" spans="1:5" ht="11.25">
      <c r="A407" s="68" t="s">
        <v>885</v>
      </c>
      <c r="B407" s="68"/>
      <c r="C407" s="68"/>
      <c r="D407" s="68"/>
      <c r="E407" s="68"/>
    </row>
    <row r="408" spans="1:5" ht="11.25">
      <c r="A408" s="2"/>
      <c r="B408" s="46" t="s">
        <v>911</v>
      </c>
      <c r="C408" s="47"/>
      <c r="D408" s="48"/>
      <c r="E408" s="4"/>
    </row>
    <row r="409" spans="1:5" ht="33.75">
      <c r="A409" s="2" t="s">
        <v>438</v>
      </c>
      <c r="B409" s="49" t="s">
        <v>915</v>
      </c>
      <c r="C409" s="47" t="s">
        <v>886</v>
      </c>
      <c r="D409" s="50">
        <v>1</v>
      </c>
      <c r="E409" s="4"/>
    </row>
    <row r="410" spans="1:5" ht="12.75" customHeight="1">
      <c r="A410" s="2" t="s">
        <v>441</v>
      </c>
      <c r="B410" s="49" t="s">
        <v>912</v>
      </c>
      <c r="C410" s="47" t="s">
        <v>447</v>
      </c>
      <c r="D410" s="50">
        <v>1</v>
      </c>
      <c r="E410" s="4"/>
    </row>
    <row r="411" spans="1:5" ht="11.25">
      <c r="A411" s="2" t="s">
        <v>444</v>
      </c>
      <c r="B411" s="49" t="s">
        <v>913</v>
      </c>
      <c r="C411" s="47" t="s">
        <v>447</v>
      </c>
      <c r="D411" s="50">
        <v>1</v>
      </c>
      <c r="E411" s="4"/>
    </row>
    <row r="412" spans="1:5" ht="11.25">
      <c r="A412" s="2" t="s">
        <v>445</v>
      </c>
      <c r="B412" s="49" t="s">
        <v>887</v>
      </c>
      <c r="C412" s="47" t="s">
        <v>447</v>
      </c>
      <c r="D412" s="50">
        <v>1</v>
      </c>
      <c r="E412" s="4"/>
    </row>
    <row r="413" spans="1:5" ht="11.25">
      <c r="A413" s="2" t="s">
        <v>448</v>
      </c>
      <c r="B413" s="49" t="s">
        <v>888</v>
      </c>
      <c r="C413" s="47" t="s">
        <v>447</v>
      </c>
      <c r="D413" s="50">
        <v>1</v>
      </c>
      <c r="E413" s="4"/>
    </row>
    <row r="414" spans="1:5" ht="11.25">
      <c r="A414" s="2" t="s">
        <v>450</v>
      </c>
      <c r="B414" s="49" t="s">
        <v>889</v>
      </c>
      <c r="C414" s="47" t="s">
        <v>447</v>
      </c>
      <c r="D414" s="50">
        <v>1</v>
      </c>
      <c r="E414" s="4"/>
    </row>
    <row r="415" spans="1:5" ht="11.25">
      <c r="A415" s="2" t="s">
        <v>452</v>
      </c>
      <c r="B415" s="49" t="s">
        <v>890</v>
      </c>
      <c r="C415" s="47" t="s">
        <v>447</v>
      </c>
      <c r="D415" s="50">
        <v>1</v>
      </c>
      <c r="E415" s="4"/>
    </row>
    <row r="416" spans="1:5" ht="11.25">
      <c r="A416" s="2" t="s">
        <v>454</v>
      </c>
      <c r="B416" s="49" t="s">
        <v>891</v>
      </c>
      <c r="C416" s="47" t="s">
        <v>447</v>
      </c>
      <c r="D416" s="50">
        <v>2</v>
      </c>
      <c r="E416" s="4"/>
    </row>
    <row r="417" spans="1:5" ht="11.25" customHeight="1">
      <c r="A417" s="2" t="s">
        <v>456</v>
      </c>
      <c r="B417" s="49" t="s">
        <v>914</v>
      </c>
      <c r="C417" s="47" t="s">
        <v>447</v>
      </c>
      <c r="D417" s="50">
        <v>1</v>
      </c>
      <c r="E417" s="4"/>
    </row>
    <row r="418" spans="1:5" ht="11.25">
      <c r="A418" s="2" t="s">
        <v>458</v>
      </c>
      <c r="B418" s="49" t="s">
        <v>892</v>
      </c>
      <c r="C418" s="47" t="s">
        <v>447</v>
      </c>
      <c r="D418" s="50">
        <v>1</v>
      </c>
      <c r="E418" s="4"/>
    </row>
    <row r="419" spans="1:5" ht="11.25">
      <c r="A419" s="2" t="s">
        <v>461</v>
      </c>
      <c r="B419" s="49" t="s">
        <v>893</v>
      </c>
      <c r="C419" s="47" t="s">
        <v>447</v>
      </c>
      <c r="D419" s="50">
        <v>1</v>
      </c>
      <c r="E419" s="4"/>
    </row>
    <row r="420" spans="1:5" ht="11.25">
      <c r="A420" s="2" t="s">
        <v>463</v>
      </c>
      <c r="B420" s="49" t="s">
        <v>894</v>
      </c>
      <c r="C420" s="47" t="s">
        <v>447</v>
      </c>
      <c r="D420" s="50">
        <v>1</v>
      </c>
      <c r="E420" s="4"/>
    </row>
    <row r="421" spans="1:5" ht="11.25">
      <c r="A421" s="2" t="s">
        <v>465</v>
      </c>
      <c r="B421" s="49" t="s">
        <v>895</v>
      </c>
      <c r="C421" s="47" t="s">
        <v>447</v>
      </c>
      <c r="D421" s="50">
        <v>1</v>
      </c>
      <c r="E421" s="4"/>
    </row>
    <row r="422" spans="1:5" ht="11.25">
      <c r="A422" s="2" t="s">
        <v>467</v>
      </c>
      <c r="B422" s="49" t="s">
        <v>896</v>
      </c>
      <c r="C422" s="47" t="s">
        <v>447</v>
      </c>
      <c r="D422" s="50">
        <v>1</v>
      </c>
      <c r="E422" s="4"/>
    </row>
    <row r="423" spans="1:5" ht="11.25">
      <c r="A423" s="2" t="s">
        <v>469</v>
      </c>
      <c r="B423" s="49" t="s">
        <v>916</v>
      </c>
      <c r="C423" s="47" t="s">
        <v>447</v>
      </c>
      <c r="D423" s="50">
        <v>1</v>
      </c>
      <c r="E423" s="4"/>
    </row>
    <row r="424" spans="1:5" ht="11.25">
      <c r="A424" s="2" t="s">
        <v>471</v>
      </c>
      <c r="B424" s="49" t="s">
        <v>897</v>
      </c>
      <c r="C424" s="47" t="s">
        <v>447</v>
      </c>
      <c r="D424" s="50">
        <v>1</v>
      </c>
      <c r="E424" s="4"/>
    </row>
    <row r="425" spans="1:5" ht="11.25">
      <c r="A425" s="2" t="s">
        <v>473</v>
      </c>
      <c r="B425" s="49" t="s">
        <v>898</v>
      </c>
      <c r="C425" s="47" t="s">
        <v>447</v>
      </c>
      <c r="D425" s="50">
        <v>2</v>
      </c>
      <c r="E425" s="4"/>
    </row>
    <row r="426" spans="1:5" ht="22.5">
      <c r="A426" s="2" t="s">
        <v>475</v>
      </c>
      <c r="B426" s="49" t="s">
        <v>924</v>
      </c>
      <c r="C426" s="47" t="s">
        <v>447</v>
      </c>
      <c r="D426" s="50">
        <v>1</v>
      </c>
      <c r="E426" s="4"/>
    </row>
    <row r="427" spans="1:5" ht="11.25">
      <c r="A427" s="2" t="s">
        <v>477</v>
      </c>
      <c r="B427" s="49" t="s">
        <v>899</v>
      </c>
      <c r="C427" s="47" t="s">
        <v>447</v>
      </c>
      <c r="D427" s="50">
        <v>2</v>
      </c>
      <c r="E427" s="4"/>
    </row>
    <row r="428" spans="1:5" ht="11.25">
      <c r="A428" s="2" t="s">
        <v>479</v>
      </c>
      <c r="B428" s="49" t="s">
        <v>917</v>
      </c>
      <c r="C428" s="47" t="s">
        <v>447</v>
      </c>
      <c r="D428" s="50">
        <v>4</v>
      </c>
      <c r="E428" s="4"/>
    </row>
    <row r="429" spans="1:5" ht="11.25">
      <c r="A429" s="2" t="s">
        <v>481</v>
      </c>
      <c r="B429" s="49" t="s">
        <v>918</v>
      </c>
      <c r="C429" s="47" t="s">
        <v>447</v>
      </c>
      <c r="D429" s="50">
        <v>4</v>
      </c>
      <c r="E429" s="4"/>
    </row>
    <row r="430" spans="1:5" ht="11.25">
      <c r="A430" s="2" t="s">
        <v>483</v>
      </c>
      <c r="B430" s="49" t="s">
        <v>919</v>
      </c>
      <c r="C430" s="47" t="s">
        <v>447</v>
      </c>
      <c r="D430" s="50">
        <v>4</v>
      </c>
      <c r="E430" s="4"/>
    </row>
    <row r="431" spans="1:5" ht="11.25">
      <c r="A431" s="2" t="s">
        <v>485</v>
      </c>
      <c r="B431" s="49" t="s">
        <v>900</v>
      </c>
      <c r="C431" s="47" t="s">
        <v>460</v>
      </c>
      <c r="D431" s="51">
        <v>1</v>
      </c>
      <c r="E431" s="4"/>
    </row>
    <row r="432" spans="1:5" ht="11.25">
      <c r="A432" s="2" t="s">
        <v>487</v>
      </c>
      <c r="B432" s="49" t="s">
        <v>920</v>
      </c>
      <c r="C432" s="47" t="s">
        <v>460</v>
      </c>
      <c r="D432" s="51">
        <v>2</v>
      </c>
      <c r="E432" s="4"/>
    </row>
    <row r="433" spans="1:5" ht="11.25">
      <c r="A433" s="2" t="s">
        <v>489</v>
      </c>
      <c r="B433" s="49" t="s">
        <v>921</v>
      </c>
      <c r="C433" s="47" t="s">
        <v>460</v>
      </c>
      <c r="D433" s="51">
        <v>2</v>
      </c>
      <c r="E433" s="4"/>
    </row>
    <row r="434" spans="1:5" ht="11.25">
      <c r="A434" s="2" t="s">
        <v>491</v>
      </c>
      <c r="B434" s="49" t="s">
        <v>922</v>
      </c>
      <c r="C434" s="47" t="s">
        <v>460</v>
      </c>
      <c r="D434" s="51">
        <v>2</v>
      </c>
      <c r="E434" s="4"/>
    </row>
    <row r="435" spans="1:5" ht="22.5">
      <c r="A435" s="2" t="s">
        <v>493</v>
      </c>
      <c r="B435" s="49" t="s">
        <v>901</v>
      </c>
      <c r="C435" s="47" t="s">
        <v>440</v>
      </c>
      <c r="D435" s="51">
        <v>2.5</v>
      </c>
      <c r="E435" s="4"/>
    </row>
    <row r="436" spans="1:5" ht="22.5">
      <c r="A436" s="2" t="s">
        <v>495</v>
      </c>
      <c r="B436" s="49" t="s">
        <v>903</v>
      </c>
      <c r="C436" s="47" t="s">
        <v>440</v>
      </c>
      <c r="D436" s="51">
        <v>8</v>
      </c>
      <c r="E436" s="4"/>
    </row>
    <row r="437" spans="1:5" ht="22.5">
      <c r="A437" s="2" t="s">
        <v>497</v>
      </c>
      <c r="B437" s="49" t="s">
        <v>904</v>
      </c>
      <c r="C437" s="47" t="s">
        <v>440</v>
      </c>
      <c r="D437" s="51">
        <v>17</v>
      </c>
      <c r="E437" s="4"/>
    </row>
    <row r="438" spans="1:5" ht="22.5">
      <c r="A438" s="2" t="s">
        <v>499</v>
      </c>
      <c r="B438" s="49" t="s">
        <v>923</v>
      </c>
      <c r="C438" s="47" t="s">
        <v>440</v>
      </c>
      <c r="D438" s="51">
        <v>11</v>
      </c>
      <c r="E438" s="4"/>
    </row>
    <row r="439" spans="1:5" ht="22.5">
      <c r="A439" s="2" t="s">
        <v>501</v>
      </c>
      <c r="B439" s="3" t="s">
        <v>906</v>
      </c>
      <c r="C439" s="52" t="s">
        <v>440</v>
      </c>
      <c r="D439" s="53">
        <v>13</v>
      </c>
      <c r="E439" s="4"/>
    </row>
    <row r="440" spans="1:5" ht="22.5">
      <c r="A440" s="2" t="s">
        <v>676</v>
      </c>
      <c r="B440" s="3" t="s">
        <v>907</v>
      </c>
      <c r="C440" s="52" t="s">
        <v>440</v>
      </c>
      <c r="D440" s="53">
        <v>13</v>
      </c>
      <c r="E440" s="4"/>
    </row>
    <row r="441" spans="1:5" ht="22.5">
      <c r="A441" s="2" t="s">
        <v>677</v>
      </c>
      <c r="B441" s="3" t="s">
        <v>910</v>
      </c>
      <c r="C441" s="52" t="s">
        <v>440</v>
      </c>
      <c r="D441" s="53">
        <v>64.5</v>
      </c>
      <c r="E441" s="4"/>
    </row>
    <row r="442" spans="1:5" ht="11.25">
      <c r="A442" s="2" t="s">
        <v>678</v>
      </c>
      <c r="B442" s="3" t="s">
        <v>909</v>
      </c>
      <c r="C442" s="52" t="s">
        <v>521</v>
      </c>
      <c r="D442" s="53">
        <v>50</v>
      </c>
      <c r="E442" s="4"/>
    </row>
    <row r="443" spans="1:5" ht="11.25">
      <c r="A443" s="2"/>
      <c r="B443" s="54" t="s">
        <v>925</v>
      </c>
      <c r="C443" s="2"/>
      <c r="D443" s="10"/>
      <c r="E443" s="4"/>
    </row>
    <row r="444" spans="1:5" ht="45">
      <c r="A444" s="2" t="s">
        <v>679</v>
      </c>
      <c r="B444" s="3" t="s">
        <v>957</v>
      </c>
      <c r="C444" s="52" t="s">
        <v>886</v>
      </c>
      <c r="D444" s="55">
        <v>1</v>
      </c>
      <c r="E444" s="4"/>
    </row>
    <row r="445" spans="1:5" ht="11.25">
      <c r="A445" s="2" t="s">
        <v>680</v>
      </c>
      <c r="B445" s="3" t="s">
        <v>926</v>
      </c>
      <c r="C445" s="52" t="s">
        <v>447</v>
      </c>
      <c r="D445" s="55">
        <v>1</v>
      </c>
      <c r="E445" s="4"/>
    </row>
    <row r="446" spans="1:5" ht="11.25">
      <c r="A446" s="2" t="s">
        <v>681</v>
      </c>
      <c r="B446" s="3" t="s">
        <v>927</v>
      </c>
      <c r="C446" s="52" t="s">
        <v>447</v>
      </c>
      <c r="D446" s="55">
        <v>1</v>
      </c>
      <c r="E446" s="4"/>
    </row>
    <row r="447" spans="1:5" ht="11.25">
      <c r="A447" s="2" t="s">
        <v>682</v>
      </c>
      <c r="B447" s="3" t="s">
        <v>928</v>
      </c>
      <c r="C447" s="52" t="s">
        <v>447</v>
      </c>
      <c r="D447" s="55">
        <v>1</v>
      </c>
      <c r="E447" s="4"/>
    </row>
    <row r="448" spans="1:5" ht="22.5">
      <c r="A448" s="2" t="s">
        <v>683</v>
      </c>
      <c r="B448" s="3" t="s">
        <v>929</v>
      </c>
      <c r="C448" s="52" t="s">
        <v>447</v>
      </c>
      <c r="D448" s="55">
        <v>1</v>
      </c>
      <c r="E448" s="4"/>
    </row>
    <row r="449" spans="1:5" ht="22.5">
      <c r="A449" s="2" t="s">
        <v>684</v>
      </c>
      <c r="B449" s="3" t="s">
        <v>930</v>
      </c>
      <c r="C449" s="52" t="s">
        <v>447</v>
      </c>
      <c r="D449" s="55">
        <v>1</v>
      </c>
      <c r="E449" s="4"/>
    </row>
    <row r="450" spans="1:5" ht="22.5">
      <c r="A450" s="2" t="s">
        <v>685</v>
      </c>
      <c r="B450" s="3" t="s">
        <v>931</v>
      </c>
      <c r="C450" s="52" t="s">
        <v>447</v>
      </c>
      <c r="D450" s="55">
        <v>1</v>
      </c>
      <c r="E450" s="4"/>
    </row>
    <row r="451" spans="1:5" ht="22.5">
      <c r="A451" s="2" t="s">
        <v>686</v>
      </c>
      <c r="B451" s="3" t="s">
        <v>932</v>
      </c>
      <c r="C451" s="52" t="s">
        <v>447</v>
      </c>
      <c r="D451" s="55">
        <v>1</v>
      </c>
      <c r="E451" s="4"/>
    </row>
    <row r="452" spans="1:5" ht="11.25">
      <c r="A452" s="2" t="s">
        <v>687</v>
      </c>
      <c r="B452" s="3" t="s">
        <v>933</v>
      </c>
      <c r="C452" s="52" t="s">
        <v>447</v>
      </c>
      <c r="D452" s="55">
        <v>1</v>
      </c>
      <c r="E452" s="4"/>
    </row>
    <row r="453" spans="1:5" ht="11.25">
      <c r="A453" s="2" t="s">
        <v>688</v>
      </c>
      <c r="B453" s="3" t="s">
        <v>934</v>
      </c>
      <c r="C453" s="52" t="s">
        <v>447</v>
      </c>
      <c r="D453" s="55">
        <v>1</v>
      </c>
      <c r="E453" s="4"/>
    </row>
    <row r="454" spans="1:5" ht="11.25">
      <c r="A454" s="2" t="s">
        <v>689</v>
      </c>
      <c r="B454" s="3" t="s">
        <v>935</v>
      </c>
      <c r="C454" s="52" t="s">
        <v>447</v>
      </c>
      <c r="D454" s="55">
        <v>1</v>
      </c>
      <c r="E454" s="4"/>
    </row>
    <row r="455" spans="1:5" ht="11.25">
      <c r="A455" s="2" t="s">
        <v>690</v>
      </c>
      <c r="B455" s="3" t="s">
        <v>936</v>
      </c>
      <c r="C455" s="52" t="s">
        <v>447</v>
      </c>
      <c r="D455" s="55">
        <v>8</v>
      </c>
      <c r="E455" s="4"/>
    </row>
    <row r="456" spans="1:5" ht="11.25">
      <c r="A456" s="2" t="s">
        <v>691</v>
      </c>
      <c r="B456" s="3" t="s">
        <v>920</v>
      </c>
      <c r="C456" s="52" t="s">
        <v>460</v>
      </c>
      <c r="D456" s="53">
        <v>4</v>
      </c>
      <c r="E456" s="4"/>
    </row>
    <row r="457" spans="1:5" ht="33.75">
      <c r="A457" s="2" t="s">
        <v>692</v>
      </c>
      <c r="B457" s="3" t="s">
        <v>958</v>
      </c>
      <c r="C457" s="52" t="s">
        <v>447</v>
      </c>
      <c r="D457" s="55">
        <v>9</v>
      </c>
      <c r="E457" s="4"/>
    </row>
    <row r="458" spans="1:5" ht="22.5">
      <c r="A458" s="2" t="s">
        <v>693</v>
      </c>
      <c r="B458" s="3" t="s">
        <v>901</v>
      </c>
      <c r="C458" s="52" t="s">
        <v>440</v>
      </c>
      <c r="D458" s="53">
        <v>140</v>
      </c>
      <c r="E458" s="4"/>
    </row>
    <row r="459" spans="1:5" ht="22.5">
      <c r="A459" s="2" t="s">
        <v>694</v>
      </c>
      <c r="B459" s="3" t="s">
        <v>902</v>
      </c>
      <c r="C459" s="52" t="s">
        <v>440</v>
      </c>
      <c r="D459" s="53">
        <v>5</v>
      </c>
      <c r="E459" s="4"/>
    </row>
    <row r="460" spans="1:5" ht="22.5">
      <c r="A460" s="2" t="s">
        <v>695</v>
      </c>
      <c r="B460" s="3" t="s">
        <v>904</v>
      </c>
      <c r="C460" s="52" t="s">
        <v>440</v>
      </c>
      <c r="D460" s="53">
        <v>25</v>
      </c>
      <c r="E460" s="4"/>
    </row>
    <row r="461" spans="1:5" ht="22.5">
      <c r="A461" s="2" t="s">
        <v>696</v>
      </c>
      <c r="B461" s="3" t="s">
        <v>905</v>
      </c>
      <c r="C461" s="52" t="s">
        <v>440</v>
      </c>
      <c r="D461" s="53">
        <v>3</v>
      </c>
      <c r="E461" s="4"/>
    </row>
    <row r="462" spans="1:5" ht="11.25">
      <c r="A462" s="2" t="s">
        <v>697</v>
      </c>
      <c r="B462" s="3" t="s">
        <v>937</v>
      </c>
      <c r="C462" s="52" t="s">
        <v>440</v>
      </c>
      <c r="D462" s="53">
        <v>150</v>
      </c>
      <c r="E462" s="4"/>
    </row>
    <row r="463" spans="1:5" ht="11.25">
      <c r="A463" s="2" t="s">
        <v>698</v>
      </c>
      <c r="B463" s="3" t="s">
        <v>938</v>
      </c>
      <c r="C463" s="52"/>
      <c r="D463" s="52"/>
      <c r="E463" s="4"/>
    </row>
    <row r="464" spans="1:5" ht="11.25">
      <c r="A464" s="2" t="s">
        <v>699</v>
      </c>
      <c r="B464" s="3" t="s">
        <v>939</v>
      </c>
      <c r="C464" s="52"/>
      <c r="D464" s="52"/>
      <c r="E464" s="4"/>
    </row>
    <row r="465" spans="1:5" ht="11.25">
      <c r="A465" s="2" t="s">
        <v>700</v>
      </c>
      <c r="B465" s="3" t="s">
        <v>909</v>
      </c>
      <c r="C465" s="52" t="s">
        <v>521</v>
      </c>
      <c r="D465" s="53">
        <v>50</v>
      </c>
      <c r="E465" s="4"/>
    </row>
    <row r="466" spans="1:5" ht="11.25">
      <c r="A466" s="2"/>
      <c r="B466" s="54" t="s">
        <v>940</v>
      </c>
      <c r="C466" s="2"/>
      <c r="D466" s="10"/>
      <c r="E466" s="4"/>
    </row>
    <row r="467" spans="1:5" ht="45">
      <c r="A467" s="2" t="s">
        <v>701</v>
      </c>
      <c r="B467" s="3" t="s">
        <v>959</v>
      </c>
      <c r="C467" s="2" t="s">
        <v>886</v>
      </c>
      <c r="D467" s="10">
        <v>1</v>
      </c>
      <c r="E467" s="4"/>
    </row>
    <row r="468" spans="1:5" ht="11.25">
      <c r="A468" s="2" t="s">
        <v>846</v>
      </c>
      <c r="B468" s="3" t="s">
        <v>941</v>
      </c>
      <c r="C468" s="2" t="s">
        <v>447</v>
      </c>
      <c r="D468" s="10">
        <v>1</v>
      </c>
      <c r="E468" s="4"/>
    </row>
    <row r="469" spans="1:5" ht="11.25">
      <c r="A469" s="2" t="s">
        <v>847</v>
      </c>
      <c r="B469" s="3" t="s">
        <v>942</v>
      </c>
      <c r="C469" s="2" t="s">
        <v>447</v>
      </c>
      <c r="D469" s="10">
        <v>1</v>
      </c>
      <c r="E469" s="4"/>
    </row>
    <row r="470" spans="1:5" ht="11.25">
      <c r="A470" s="2" t="s">
        <v>848</v>
      </c>
      <c r="B470" s="3" t="s">
        <v>943</v>
      </c>
      <c r="C470" s="2" t="s">
        <v>447</v>
      </c>
      <c r="D470" s="10">
        <v>1</v>
      </c>
      <c r="E470" s="4"/>
    </row>
    <row r="471" spans="1:5" ht="22.5">
      <c r="A471" s="2" t="s">
        <v>849</v>
      </c>
      <c r="B471" s="3" t="s">
        <v>944</v>
      </c>
      <c r="C471" s="2" t="s">
        <v>447</v>
      </c>
      <c r="D471" s="10">
        <v>1</v>
      </c>
      <c r="E471" s="4"/>
    </row>
    <row r="472" spans="1:5" ht="22.5">
      <c r="A472" s="2" t="s">
        <v>850</v>
      </c>
      <c r="B472" s="3" t="s">
        <v>930</v>
      </c>
      <c r="C472" s="2" t="s">
        <v>447</v>
      </c>
      <c r="D472" s="10">
        <v>1</v>
      </c>
      <c r="E472" s="4"/>
    </row>
    <row r="473" spans="1:5" ht="22.5">
      <c r="A473" s="2" t="s">
        <v>851</v>
      </c>
      <c r="B473" s="3" t="s">
        <v>932</v>
      </c>
      <c r="C473" s="2" t="s">
        <v>447</v>
      </c>
      <c r="D473" s="10">
        <v>1</v>
      </c>
      <c r="E473" s="4"/>
    </row>
    <row r="474" spans="1:5" ht="11.25">
      <c r="A474" s="2" t="s">
        <v>852</v>
      </c>
      <c r="B474" s="3" t="s">
        <v>945</v>
      </c>
      <c r="C474" s="2" t="s">
        <v>447</v>
      </c>
      <c r="D474" s="10">
        <v>1</v>
      </c>
      <c r="E474" s="4"/>
    </row>
    <row r="475" spans="1:5" ht="11.25">
      <c r="A475" s="2" t="s">
        <v>853</v>
      </c>
      <c r="B475" s="3" t="s">
        <v>934</v>
      </c>
      <c r="C475" s="2" t="s">
        <v>447</v>
      </c>
      <c r="D475" s="10">
        <v>1</v>
      </c>
      <c r="E475" s="4"/>
    </row>
    <row r="476" spans="1:5" ht="11.25">
      <c r="A476" s="2" t="s">
        <v>854</v>
      </c>
      <c r="B476" s="3" t="s">
        <v>935</v>
      </c>
      <c r="C476" s="2" t="s">
        <v>447</v>
      </c>
      <c r="D476" s="10">
        <v>1</v>
      </c>
      <c r="E476" s="4"/>
    </row>
    <row r="477" spans="1:5" ht="11.25">
      <c r="A477" s="2" t="s">
        <v>855</v>
      </c>
      <c r="B477" s="3" t="s">
        <v>936</v>
      </c>
      <c r="C477" s="2" t="s">
        <v>447</v>
      </c>
      <c r="D477" s="10">
        <v>38</v>
      </c>
      <c r="E477" s="4"/>
    </row>
    <row r="478" spans="1:5" ht="11.25">
      <c r="A478" s="2" t="s">
        <v>856</v>
      </c>
      <c r="B478" s="3" t="s">
        <v>946</v>
      </c>
      <c r="C478" s="2" t="s">
        <v>460</v>
      </c>
      <c r="D478" s="10">
        <v>19</v>
      </c>
      <c r="E478" s="4"/>
    </row>
    <row r="479" spans="1:5" ht="33.75">
      <c r="A479" s="2" t="s">
        <v>857</v>
      </c>
      <c r="B479" s="3" t="s">
        <v>958</v>
      </c>
      <c r="C479" s="2" t="s">
        <v>447</v>
      </c>
      <c r="D479" s="10">
        <v>12</v>
      </c>
      <c r="E479" s="4"/>
    </row>
    <row r="480" spans="1:5" ht="33.75">
      <c r="A480" s="2" t="s">
        <v>858</v>
      </c>
      <c r="B480" s="3" t="s">
        <v>960</v>
      </c>
      <c r="C480" s="2" t="s">
        <v>447</v>
      </c>
      <c r="D480" s="10">
        <v>3</v>
      </c>
      <c r="E480" s="4"/>
    </row>
    <row r="481" spans="1:5" ht="22.5">
      <c r="A481" s="2" t="s">
        <v>859</v>
      </c>
      <c r="B481" s="3" t="s">
        <v>901</v>
      </c>
      <c r="C481" s="52" t="s">
        <v>440</v>
      </c>
      <c r="D481" s="53">
        <v>150</v>
      </c>
      <c r="E481" s="4"/>
    </row>
    <row r="482" spans="1:5" ht="22.5">
      <c r="A482" s="2" t="s">
        <v>860</v>
      </c>
      <c r="B482" s="3" t="s">
        <v>902</v>
      </c>
      <c r="C482" s="52" t="s">
        <v>440</v>
      </c>
      <c r="D482" s="53">
        <v>10</v>
      </c>
      <c r="E482" s="4"/>
    </row>
    <row r="483" spans="1:5" ht="22.5">
      <c r="A483" s="2" t="s">
        <v>861</v>
      </c>
      <c r="B483" s="3" t="s">
        <v>903</v>
      </c>
      <c r="C483" s="52" t="s">
        <v>440</v>
      </c>
      <c r="D483" s="53">
        <v>20</v>
      </c>
      <c r="E483" s="4"/>
    </row>
    <row r="484" spans="1:5" ht="22.5">
      <c r="A484" s="2" t="s">
        <v>862</v>
      </c>
      <c r="B484" s="3" t="s">
        <v>947</v>
      </c>
      <c r="C484" s="52" t="s">
        <v>440</v>
      </c>
      <c r="D484" s="53">
        <v>4</v>
      </c>
      <c r="E484" s="4"/>
    </row>
    <row r="485" spans="1:5" ht="22.5">
      <c r="A485" s="2" t="s">
        <v>863</v>
      </c>
      <c r="B485" s="3" t="s">
        <v>948</v>
      </c>
      <c r="C485" s="52" t="s">
        <v>440</v>
      </c>
      <c r="D485" s="53">
        <v>8</v>
      </c>
      <c r="E485" s="4"/>
    </row>
    <row r="486" spans="1:5" ht="22.5">
      <c r="A486" s="2" t="s">
        <v>864</v>
      </c>
      <c r="B486" s="3" t="s">
        <v>905</v>
      </c>
      <c r="C486" s="52" t="s">
        <v>440</v>
      </c>
      <c r="D486" s="53">
        <v>57</v>
      </c>
      <c r="E486" s="4"/>
    </row>
    <row r="487" spans="1:5" ht="22.5">
      <c r="A487" s="2" t="s">
        <v>865</v>
      </c>
      <c r="B487" s="3" t="s">
        <v>906</v>
      </c>
      <c r="C487" s="52" t="s">
        <v>440</v>
      </c>
      <c r="D487" s="53">
        <v>45</v>
      </c>
      <c r="E487" s="4"/>
    </row>
    <row r="488" spans="1:5" ht="22.5">
      <c r="A488" s="2" t="s">
        <v>866</v>
      </c>
      <c r="B488" s="3" t="s">
        <v>907</v>
      </c>
      <c r="C488" s="52" t="s">
        <v>440</v>
      </c>
      <c r="D488" s="53">
        <v>16</v>
      </c>
      <c r="E488" s="4"/>
    </row>
    <row r="489" spans="1:5" ht="11.25">
      <c r="A489" s="2" t="s">
        <v>867</v>
      </c>
      <c r="B489" s="3" t="s">
        <v>937</v>
      </c>
      <c r="C489" s="52" t="s">
        <v>440</v>
      </c>
      <c r="D489" s="53">
        <v>280</v>
      </c>
      <c r="E489" s="4"/>
    </row>
    <row r="490" spans="1:5" ht="11.25">
      <c r="A490" s="2" t="s">
        <v>868</v>
      </c>
      <c r="B490" s="3" t="s">
        <v>938</v>
      </c>
      <c r="C490" s="52"/>
      <c r="D490" s="52"/>
      <c r="E490" s="4"/>
    </row>
    <row r="491" spans="1:5" ht="11.25">
      <c r="A491" s="2" t="s">
        <v>869</v>
      </c>
      <c r="B491" s="3" t="s">
        <v>939</v>
      </c>
      <c r="C491" s="52"/>
      <c r="D491" s="52"/>
      <c r="E491" s="4"/>
    </row>
    <row r="492" spans="1:5" ht="11.25">
      <c r="A492" s="2" t="s">
        <v>870</v>
      </c>
      <c r="B492" s="3" t="s">
        <v>909</v>
      </c>
      <c r="C492" s="52" t="s">
        <v>521</v>
      </c>
      <c r="D492" s="53">
        <v>50</v>
      </c>
      <c r="E492" s="4"/>
    </row>
    <row r="493" spans="1:5" ht="12" customHeight="1">
      <c r="A493" s="2"/>
      <c r="B493" s="54" t="s">
        <v>949</v>
      </c>
      <c r="C493" s="52"/>
      <c r="D493" s="53"/>
      <c r="E493" s="4"/>
    </row>
    <row r="494" spans="1:5" ht="33.75">
      <c r="A494" s="2" t="s">
        <v>871</v>
      </c>
      <c r="B494" s="3" t="s">
        <v>961</v>
      </c>
      <c r="C494" s="52" t="s">
        <v>886</v>
      </c>
      <c r="D494" s="53">
        <v>1</v>
      </c>
      <c r="E494" s="4"/>
    </row>
    <row r="495" spans="1:5" ht="12" customHeight="1">
      <c r="A495" s="2" t="s">
        <v>872</v>
      </c>
      <c r="B495" s="3" t="s">
        <v>950</v>
      </c>
      <c r="C495" s="52" t="s">
        <v>447</v>
      </c>
      <c r="D495" s="53">
        <v>1</v>
      </c>
      <c r="E495" s="4"/>
    </row>
    <row r="496" spans="1:5" ht="12" customHeight="1">
      <c r="A496" s="2" t="s">
        <v>873</v>
      </c>
      <c r="B496" s="3" t="s">
        <v>951</v>
      </c>
      <c r="C496" s="52" t="s">
        <v>447</v>
      </c>
      <c r="D496" s="53">
        <v>1</v>
      </c>
      <c r="E496" s="4"/>
    </row>
    <row r="497" spans="1:5" ht="12" customHeight="1">
      <c r="A497" s="2" t="s">
        <v>971</v>
      </c>
      <c r="B497" s="3" t="s">
        <v>952</v>
      </c>
      <c r="C497" s="52" t="s">
        <v>447</v>
      </c>
      <c r="D497" s="53">
        <v>1</v>
      </c>
      <c r="E497" s="4"/>
    </row>
    <row r="498" spans="1:5" ht="12" customHeight="1">
      <c r="A498" s="2" t="s">
        <v>972</v>
      </c>
      <c r="B498" s="3" t="s">
        <v>933</v>
      </c>
      <c r="C498" s="52" t="s">
        <v>447</v>
      </c>
      <c r="D498" s="53">
        <v>1</v>
      </c>
      <c r="E498" s="4"/>
    </row>
    <row r="499" spans="1:5" ht="12" customHeight="1">
      <c r="A499" s="2" t="s">
        <v>973</v>
      </c>
      <c r="B499" s="3" t="s">
        <v>934</v>
      </c>
      <c r="C499" s="52" t="s">
        <v>447</v>
      </c>
      <c r="D499" s="53">
        <v>1</v>
      </c>
      <c r="E499" s="4"/>
    </row>
    <row r="500" spans="1:5" ht="12" customHeight="1">
      <c r="A500" s="2" t="s">
        <v>974</v>
      </c>
      <c r="B500" s="3" t="s">
        <v>935</v>
      </c>
      <c r="C500" s="52" t="s">
        <v>447</v>
      </c>
      <c r="D500" s="53">
        <v>1</v>
      </c>
      <c r="E500" s="4"/>
    </row>
    <row r="501" spans="1:5" ht="22.5">
      <c r="A501" s="2" t="s">
        <v>975</v>
      </c>
      <c r="B501" s="3" t="s">
        <v>962</v>
      </c>
      <c r="C501" s="52" t="s">
        <v>447</v>
      </c>
      <c r="D501" s="53">
        <v>1</v>
      </c>
      <c r="E501" s="4"/>
    </row>
    <row r="502" spans="1:5" ht="12" customHeight="1">
      <c r="A502" s="2" t="s">
        <v>976</v>
      </c>
      <c r="B502" s="3" t="s">
        <v>936</v>
      </c>
      <c r="C502" s="52" t="s">
        <v>447</v>
      </c>
      <c r="D502" s="53">
        <v>1</v>
      </c>
      <c r="E502" s="4"/>
    </row>
    <row r="503" spans="1:5" ht="12" customHeight="1">
      <c r="A503" s="2" t="s">
        <v>977</v>
      </c>
      <c r="B503" s="3" t="s">
        <v>953</v>
      </c>
      <c r="C503" s="52" t="s">
        <v>447</v>
      </c>
      <c r="D503" s="53">
        <v>2</v>
      </c>
      <c r="E503" s="4"/>
    </row>
    <row r="504" spans="1:5" ht="12" customHeight="1">
      <c r="A504" s="2" t="s">
        <v>978</v>
      </c>
      <c r="B504" s="3" t="s">
        <v>954</v>
      </c>
      <c r="C504" s="52" t="s">
        <v>447</v>
      </c>
      <c r="D504" s="53">
        <v>4</v>
      </c>
      <c r="E504" s="4"/>
    </row>
    <row r="505" spans="1:5" ht="12" customHeight="1">
      <c r="A505" s="2" t="s">
        <v>979</v>
      </c>
      <c r="B505" s="3" t="s">
        <v>955</v>
      </c>
      <c r="C505" s="52" t="s">
        <v>447</v>
      </c>
      <c r="D505" s="53">
        <v>3</v>
      </c>
      <c r="E505" s="4"/>
    </row>
    <row r="506" spans="1:5" ht="12" customHeight="1">
      <c r="A506" s="2" t="s">
        <v>980</v>
      </c>
      <c r="B506" s="3" t="s">
        <v>956</v>
      </c>
      <c r="C506" s="52" t="s">
        <v>447</v>
      </c>
      <c r="D506" s="53">
        <v>4</v>
      </c>
      <c r="E506" s="4"/>
    </row>
    <row r="507" spans="1:5" ht="12" customHeight="1">
      <c r="A507" s="2" t="s">
        <v>981</v>
      </c>
      <c r="B507" s="3" t="s">
        <v>946</v>
      </c>
      <c r="C507" s="52" t="s">
        <v>460</v>
      </c>
      <c r="D507" s="53">
        <v>1</v>
      </c>
      <c r="E507" s="4"/>
    </row>
    <row r="508" spans="1:5" ht="12" customHeight="1">
      <c r="A508" s="2" t="s">
        <v>982</v>
      </c>
      <c r="B508" s="3" t="s">
        <v>900</v>
      </c>
      <c r="C508" s="52" t="s">
        <v>460</v>
      </c>
      <c r="D508" s="53">
        <v>1</v>
      </c>
      <c r="E508" s="4"/>
    </row>
    <row r="509" spans="1:5" ht="12" customHeight="1">
      <c r="A509" s="2" t="s">
        <v>983</v>
      </c>
      <c r="B509" s="3" t="s">
        <v>920</v>
      </c>
      <c r="C509" s="52" t="s">
        <v>460</v>
      </c>
      <c r="D509" s="53">
        <v>2</v>
      </c>
      <c r="E509" s="4"/>
    </row>
    <row r="510" spans="1:5" ht="12" customHeight="1">
      <c r="A510" s="2" t="s">
        <v>984</v>
      </c>
      <c r="B510" s="3" t="s">
        <v>921</v>
      </c>
      <c r="C510" s="52" t="s">
        <v>460</v>
      </c>
      <c r="D510" s="53">
        <v>2</v>
      </c>
      <c r="E510" s="4"/>
    </row>
    <row r="511" spans="1:5" ht="12" customHeight="1">
      <c r="A511" s="2" t="s">
        <v>985</v>
      </c>
      <c r="B511" s="3" t="s">
        <v>922</v>
      </c>
      <c r="C511" s="52" t="s">
        <v>460</v>
      </c>
      <c r="D511" s="53">
        <v>2</v>
      </c>
      <c r="E511" s="4"/>
    </row>
    <row r="512" spans="1:5" ht="33.75">
      <c r="A512" s="2" t="s">
        <v>986</v>
      </c>
      <c r="B512" s="3" t="s">
        <v>958</v>
      </c>
      <c r="C512" s="52" t="s">
        <v>447</v>
      </c>
      <c r="D512" s="53">
        <v>1</v>
      </c>
      <c r="E512" s="4"/>
    </row>
    <row r="513" spans="1:5" ht="22.5">
      <c r="A513" s="2" t="s">
        <v>987</v>
      </c>
      <c r="B513" s="3" t="s">
        <v>901</v>
      </c>
      <c r="C513" s="52" t="s">
        <v>440</v>
      </c>
      <c r="D513" s="53">
        <v>4</v>
      </c>
      <c r="E513" s="4"/>
    </row>
    <row r="514" spans="1:5" ht="22.5">
      <c r="A514" s="2" t="s">
        <v>988</v>
      </c>
      <c r="B514" s="3" t="s">
        <v>903</v>
      </c>
      <c r="C514" s="52" t="s">
        <v>440</v>
      </c>
      <c r="D514" s="53">
        <v>5</v>
      </c>
      <c r="E514" s="4"/>
    </row>
    <row r="515" spans="1:5" ht="22.5">
      <c r="A515" s="2" t="s">
        <v>989</v>
      </c>
      <c r="B515" s="3" t="s">
        <v>904</v>
      </c>
      <c r="C515" s="52" t="s">
        <v>440</v>
      </c>
      <c r="D515" s="53">
        <v>4</v>
      </c>
      <c r="E515" s="4"/>
    </row>
    <row r="516" spans="1:5" ht="22.5">
      <c r="A516" s="2" t="s">
        <v>990</v>
      </c>
      <c r="B516" s="3" t="s">
        <v>923</v>
      </c>
      <c r="C516" s="52" t="s">
        <v>440</v>
      </c>
      <c r="D516" s="53">
        <v>30</v>
      </c>
      <c r="E516" s="4"/>
    </row>
    <row r="517" spans="1:5" ht="22.5">
      <c r="A517" s="2" t="s">
        <v>991</v>
      </c>
      <c r="B517" s="3" t="s">
        <v>905</v>
      </c>
      <c r="C517" s="52" t="s">
        <v>440</v>
      </c>
      <c r="D517" s="53">
        <v>9</v>
      </c>
      <c r="E517" s="4"/>
    </row>
    <row r="518" spans="1:5" ht="22.5">
      <c r="A518" s="2" t="s">
        <v>992</v>
      </c>
      <c r="B518" s="3" t="s">
        <v>908</v>
      </c>
      <c r="C518" s="52" t="s">
        <v>440</v>
      </c>
      <c r="D518" s="53">
        <v>22</v>
      </c>
      <c r="E518" s="4"/>
    </row>
    <row r="519" spans="1:5" ht="12" customHeight="1">
      <c r="A519" s="2" t="s">
        <v>993</v>
      </c>
      <c r="B519" s="3" t="s">
        <v>937</v>
      </c>
      <c r="C519" s="52" t="s">
        <v>440</v>
      </c>
      <c r="D519" s="53">
        <v>0.1</v>
      </c>
      <c r="E519" s="4"/>
    </row>
    <row r="520" spans="1:5" ht="12" customHeight="1">
      <c r="A520" s="2" t="s">
        <v>994</v>
      </c>
      <c r="B520" s="3" t="s">
        <v>938</v>
      </c>
      <c r="C520" s="52"/>
      <c r="D520" s="53"/>
      <c r="E520" s="4"/>
    </row>
    <row r="521" spans="1:5" ht="12" customHeight="1">
      <c r="A521" s="2" t="s">
        <v>995</v>
      </c>
      <c r="B521" s="3" t="s">
        <v>939</v>
      </c>
      <c r="C521" s="52"/>
      <c r="D521" s="53"/>
      <c r="E521" s="4"/>
    </row>
    <row r="522" spans="1:5" ht="22.5">
      <c r="A522" s="2" t="s">
        <v>996</v>
      </c>
      <c r="B522" s="3" t="s">
        <v>910</v>
      </c>
      <c r="C522" s="52" t="s">
        <v>440</v>
      </c>
      <c r="D522" s="53">
        <v>8</v>
      </c>
      <c r="E522" s="4"/>
    </row>
    <row r="523" spans="1:5" ht="12" customHeight="1">
      <c r="A523" s="2" t="s">
        <v>997</v>
      </c>
      <c r="B523" s="3" t="s">
        <v>909</v>
      </c>
      <c r="C523" s="52" t="s">
        <v>521</v>
      </c>
      <c r="D523" s="53">
        <v>50</v>
      </c>
      <c r="E523" s="4"/>
    </row>
    <row r="524" spans="1:5" ht="12" customHeight="1">
      <c r="A524" s="68" t="s">
        <v>998</v>
      </c>
      <c r="B524" s="68"/>
      <c r="C524" s="68"/>
      <c r="D524" s="68"/>
      <c r="E524" s="68"/>
    </row>
    <row r="525" spans="1:5" ht="12" customHeight="1">
      <c r="A525" s="41" t="s">
        <v>438</v>
      </c>
      <c r="B525" s="42" t="s">
        <v>1011</v>
      </c>
      <c r="C525" s="41" t="s">
        <v>447</v>
      </c>
      <c r="D525" s="43">
        <f>D532+D533</f>
        <v>5</v>
      </c>
      <c r="E525" s="44"/>
    </row>
    <row r="526" spans="1:5" ht="11.25">
      <c r="A526" s="41" t="s">
        <v>441</v>
      </c>
      <c r="B526" s="42" t="s">
        <v>1012</v>
      </c>
      <c r="C526" s="41" t="s">
        <v>447</v>
      </c>
      <c r="D526" s="43">
        <f>D534</f>
        <v>1</v>
      </c>
      <c r="E526" s="44"/>
    </row>
    <row r="527" spans="1:5" ht="22.5">
      <c r="A527" s="41" t="s">
        <v>444</v>
      </c>
      <c r="B527" s="42" t="s">
        <v>1013</v>
      </c>
      <c r="C527" s="41" t="s">
        <v>460</v>
      </c>
      <c r="D527" s="43">
        <f>D537+D541</f>
        <v>390</v>
      </c>
      <c r="E527" s="44"/>
    </row>
    <row r="528" spans="1:5" ht="11.25">
      <c r="A528" s="41" t="s">
        <v>445</v>
      </c>
      <c r="B528" s="42" t="s">
        <v>1014</v>
      </c>
      <c r="C528" s="41" t="s">
        <v>460</v>
      </c>
      <c r="D528" s="43">
        <f>D538+D543</f>
        <v>320</v>
      </c>
      <c r="E528" s="44"/>
    </row>
    <row r="529" spans="1:5" ht="22.5">
      <c r="A529" s="41" t="s">
        <v>448</v>
      </c>
      <c r="B529" s="42" t="s">
        <v>1015</v>
      </c>
      <c r="C529" s="45" t="s">
        <v>797</v>
      </c>
      <c r="D529" s="43">
        <v>1</v>
      </c>
      <c r="E529" s="44"/>
    </row>
    <row r="530" spans="1:5" ht="11.25">
      <c r="A530" s="41" t="s">
        <v>450</v>
      </c>
      <c r="B530" s="42" t="s">
        <v>384</v>
      </c>
      <c r="C530" s="45" t="s">
        <v>708</v>
      </c>
      <c r="D530" s="43">
        <v>1</v>
      </c>
      <c r="E530" s="44"/>
    </row>
    <row r="531" spans="1:5" ht="11.25">
      <c r="A531" s="68" t="s">
        <v>999</v>
      </c>
      <c r="B531" s="68"/>
      <c r="C531" s="68"/>
      <c r="D531" s="68"/>
      <c r="E531" s="68"/>
    </row>
    <row r="532" spans="1:5" ht="22.5" customHeight="1">
      <c r="A532" s="2" t="s">
        <v>438</v>
      </c>
      <c r="B532" s="3" t="s">
        <v>1000</v>
      </c>
      <c r="C532" s="52" t="s">
        <v>447</v>
      </c>
      <c r="D532" s="53">
        <v>3</v>
      </c>
      <c r="E532" s="4"/>
    </row>
    <row r="533" spans="1:5" ht="9.75" customHeight="1">
      <c r="A533" s="2" t="s">
        <v>441</v>
      </c>
      <c r="B533" s="3" t="s">
        <v>1001</v>
      </c>
      <c r="C533" s="52" t="s">
        <v>447</v>
      </c>
      <c r="D533" s="53">
        <v>2</v>
      </c>
      <c r="E533" s="4"/>
    </row>
    <row r="534" spans="1:5" ht="11.25">
      <c r="A534" s="2" t="s">
        <v>444</v>
      </c>
      <c r="B534" s="3" t="s">
        <v>1002</v>
      </c>
      <c r="C534" s="52" t="s">
        <v>447</v>
      </c>
      <c r="D534" s="53">
        <v>1</v>
      </c>
      <c r="E534" s="4"/>
    </row>
    <row r="535" spans="1:5" ht="11.25">
      <c r="A535" s="2" t="s">
        <v>445</v>
      </c>
      <c r="B535" s="56" t="s">
        <v>1003</v>
      </c>
      <c r="C535" s="41" t="s">
        <v>447</v>
      </c>
      <c r="D535" s="43">
        <v>20</v>
      </c>
      <c r="E535" s="4"/>
    </row>
    <row r="536" spans="1:5" ht="11.25">
      <c r="A536" s="2" t="s">
        <v>448</v>
      </c>
      <c r="B536" s="56" t="s">
        <v>1004</v>
      </c>
      <c r="C536" s="41" t="s">
        <v>460</v>
      </c>
      <c r="D536" s="43">
        <v>300</v>
      </c>
      <c r="E536" s="4"/>
    </row>
    <row r="537" spans="1:5" ht="11.25">
      <c r="A537" s="2" t="s">
        <v>450</v>
      </c>
      <c r="B537" s="42" t="s">
        <v>1005</v>
      </c>
      <c r="C537" s="41" t="s">
        <v>460</v>
      </c>
      <c r="D537" s="43">
        <v>300</v>
      </c>
      <c r="E537" s="4"/>
    </row>
    <row r="538" spans="1:5" ht="11.25">
      <c r="A538" s="2" t="s">
        <v>452</v>
      </c>
      <c r="B538" s="56" t="s">
        <v>1006</v>
      </c>
      <c r="C538" s="41" t="s">
        <v>460</v>
      </c>
      <c r="D538" s="43">
        <v>120</v>
      </c>
      <c r="E538" s="4"/>
    </row>
    <row r="539" spans="1:5" ht="22.5">
      <c r="A539" s="2" t="s">
        <v>454</v>
      </c>
      <c r="B539" s="3" t="s">
        <v>1007</v>
      </c>
      <c r="C539" s="41" t="s">
        <v>797</v>
      </c>
      <c r="D539" s="43">
        <v>1</v>
      </c>
      <c r="E539" s="4"/>
    </row>
    <row r="540" spans="1:5" ht="11.25">
      <c r="A540" s="2" t="s">
        <v>456</v>
      </c>
      <c r="B540" s="57" t="s">
        <v>1008</v>
      </c>
      <c r="C540" s="41" t="s">
        <v>797</v>
      </c>
      <c r="D540" s="43">
        <v>1</v>
      </c>
      <c r="E540" s="4"/>
    </row>
    <row r="541" spans="1:5" ht="11.25">
      <c r="A541" s="2" t="s">
        <v>458</v>
      </c>
      <c r="B541" s="56" t="s">
        <v>1009</v>
      </c>
      <c r="C541" s="41" t="s">
        <v>674</v>
      </c>
      <c r="D541" s="43">
        <v>90</v>
      </c>
      <c r="E541" s="4"/>
    </row>
    <row r="542" spans="1:5" ht="11.25">
      <c r="A542" s="2" t="s">
        <v>461</v>
      </c>
      <c r="B542" s="56" t="s">
        <v>1010</v>
      </c>
      <c r="C542" s="41" t="s">
        <v>674</v>
      </c>
      <c r="D542" s="43">
        <v>90</v>
      </c>
      <c r="E542" s="4"/>
    </row>
    <row r="543" spans="1:5" ht="16.5" customHeight="1">
      <c r="A543" s="2" t="s">
        <v>463</v>
      </c>
      <c r="B543" s="56" t="s">
        <v>1006</v>
      </c>
      <c r="C543" s="41" t="s">
        <v>674</v>
      </c>
      <c r="D543" s="43">
        <v>200</v>
      </c>
      <c r="E543" s="4"/>
    </row>
    <row r="544" spans="1:5" ht="11.25">
      <c r="A544" s="68" t="s">
        <v>1016</v>
      </c>
      <c r="B544" s="68"/>
      <c r="C544" s="68"/>
      <c r="D544" s="68"/>
      <c r="E544" s="68"/>
    </row>
    <row r="545" spans="1:5" ht="14.25" customHeight="1">
      <c r="A545" s="41" t="s">
        <v>438</v>
      </c>
      <c r="B545" s="42" t="s">
        <v>377</v>
      </c>
      <c r="C545" s="41" t="s">
        <v>447</v>
      </c>
      <c r="D545" s="43">
        <v>3</v>
      </c>
      <c r="E545" s="44"/>
    </row>
    <row r="546" spans="1:5" ht="14.25" customHeight="1">
      <c r="A546" s="41" t="s">
        <v>441</v>
      </c>
      <c r="B546" s="42" t="s">
        <v>378</v>
      </c>
      <c r="C546" s="41" t="s">
        <v>460</v>
      </c>
      <c r="D546" s="43">
        <f>D567+D568+D569+D570+D587+D588+D589</f>
        <v>3530</v>
      </c>
      <c r="E546" s="44"/>
    </row>
    <row r="547" spans="1:6" ht="14.25" customHeight="1">
      <c r="A547" s="41" t="s">
        <v>444</v>
      </c>
      <c r="B547" s="42" t="s">
        <v>379</v>
      </c>
      <c r="C547" s="41" t="s">
        <v>447</v>
      </c>
      <c r="D547" s="43">
        <f>D592*2+D593*4</f>
        <v>252</v>
      </c>
      <c r="E547" s="44"/>
      <c r="F547" s="59"/>
    </row>
    <row r="548" spans="1:6" ht="14.25" customHeight="1">
      <c r="A548" s="41" t="s">
        <v>445</v>
      </c>
      <c r="B548" s="42" t="s">
        <v>380</v>
      </c>
      <c r="C548" s="41" t="s">
        <v>447</v>
      </c>
      <c r="D548" s="43">
        <f>D581+D582</f>
        <v>20</v>
      </c>
      <c r="E548" s="44"/>
      <c r="F548" s="59"/>
    </row>
    <row r="549" spans="1:6" ht="14.25" customHeight="1">
      <c r="A549" s="41" t="s">
        <v>448</v>
      </c>
      <c r="B549" s="42" t="s">
        <v>382</v>
      </c>
      <c r="C549" s="45" t="s">
        <v>447</v>
      </c>
      <c r="D549" s="43">
        <f>D577+D579+D578+D580</f>
        <v>43</v>
      </c>
      <c r="E549" s="44"/>
      <c r="F549" s="59"/>
    </row>
    <row r="550" spans="1:6" ht="14.25" customHeight="1">
      <c r="A550" s="41" t="s">
        <v>450</v>
      </c>
      <c r="B550" s="42" t="s">
        <v>383</v>
      </c>
      <c r="C550" s="45" t="s">
        <v>708</v>
      </c>
      <c r="D550" s="43">
        <v>1</v>
      </c>
      <c r="E550" s="44"/>
      <c r="F550" s="59"/>
    </row>
    <row r="551" spans="1:6" ht="11.25">
      <c r="A551" s="68" t="s">
        <v>1017</v>
      </c>
      <c r="B551" s="68"/>
      <c r="C551" s="68"/>
      <c r="D551" s="68"/>
      <c r="E551" s="68"/>
      <c r="F551" s="59"/>
    </row>
    <row r="552" spans="1:6" ht="11.25">
      <c r="A552" s="2"/>
      <c r="B552" s="54" t="s">
        <v>1030</v>
      </c>
      <c r="C552" s="52"/>
      <c r="D552" s="53"/>
      <c r="E552" s="4"/>
      <c r="F552" s="59"/>
    </row>
    <row r="553" spans="1:6" s="9" customFormat="1" ht="33.75">
      <c r="A553" s="2" t="s">
        <v>438</v>
      </c>
      <c r="B553" s="3" t="s">
        <v>1028</v>
      </c>
      <c r="C553" s="52" t="s">
        <v>447</v>
      </c>
      <c r="D553" s="53">
        <v>1</v>
      </c>
      <c r="E553" s="4" t="s">
        <v>1027</v>
      </c>
      <c r="F553" s="40"/>
    </row>
    <row r="554" spans="1:6" s="9" customFormat="1" ht="22.5">
      <c r="A554" s="2" t="s">
        <v>441</v>
      </c>
      <c r="B554" s="3" t="s">
        <v>1018</v>
      </c>
      <c r="C554" s="52" t="s">
        <v>447</v>
      </c>
      <c r="D554" s="53">
        <v>1</v>
      </c>
      <c r="E554" s="4" t="s">
        <v>1027</v>
      </c>
      <c r="F554" s="40"/>
    </row>
    <row r="555" spans="1:6" s="9" customFormat="1" ht="22.5">
      <c r="A555" s="2" t="s">
        <v>444</v>
      </c>
      <c r="B555" s="3" t="s">
        <v>1019</v>
      </c>
      <c r="C555" s="52" t="s">
        <v>447</v>
      </c>
      <c r="D555" s="53">
        <v>2</v>
      </c>
      <c r="E555" s="4" t="s">
        <v>1027</v>
      </c>
      <c r="F555" s="40"/>
    </row>
    <row r="556" spans="1:6" s="9" customFormat="1" ht="22.5">
      <c r="A556" s="2" t="s">
        <v>445</v>
      </c>
      <c r="B556" s="3" t="s">
        <v>1020</v>
      </c>
      <c r="C556" s="52" t="s">
        <v>447</v>
      </c>
      <c r="D556" s="53">
        <v>2</v>
      </c>
      <c r="E556" s="4" t="s">
        <v>1027</v>
      </c>
      <c r="F556" s="40"/>
    </row>
    <row r="557" spans="1:6" s="9" customFormat="1" ht="22.5">
      <c r="A557" s="2" t="s">
        <v>448</v>
      </c>
      <c r="B557" s="3" t="s">
        <v>1021</v>
      </c>
      <c r="C557" s="52" t="s">
        <v>447</v>
      </c>
      <c r="D557" s="53">
        <v>4</v>
      </c>
      <c r="E557" s="4" t="s">
        <v>1027</v>
      </c>
      <c r="F557" s="40"/>
    </row>
    <row r="558" spans="1:6" s="9" customFormat="1" ht="33.75">
      <c r="A558" s="2" t="s">
        <v>450</v>
      </c>
      <c r="B558" s="3" t="s">
        <v>1022</v>
      </c>
      <c r="C558" s="52" t="s">
        <v>447</v>
      </c>
      <c r="D558" s="53">
        <v>4</v>
      </c>
      <c r="E558" s="4" t="s">
        <v>1027</v>
      </c>
      <c r="F558" s="40"/>
    </row>
    <row r="559" spans="1:6" s="9" customFormat="1" ht="33.75">
      <c r="A559" s="2" t="s">
        <v>452</v>
      </c>
      <c r="B559" s="3" t="s">
        <v>1023</v>
      </c>
      <c r="C559" s="52" t="s">
        <v>447</v>
      </c>
      <c r="D559" s="53">
        <v>3</v>
      </c>
      <c r="E559" s="4" t="s">
        <v>1027</v>
      </c>
      <c r="F559" s="40"/>
    </row>
    <row r="560" spans="1:6" s="9" customFormat="1" ht="22.5">
      <c r="A560" s="2" t="s">
        <v>454</v>
      </c>
      <c r="B560" s="3" t="s">
        <v>1024</v>
      </c>
      <c r="C560" s="52" t="s">
        <v>447</v>
      </c>
      <c r="D560" s="53">
        <v>2</v>
      </c>
      <c r="E560" s="4" t="s">
        <v>1027</v>
      </c>
      <c r="F560" s="40"/>
    </row>
    <row r="561" spans="1:6" s="9" customFormat="1" ht="22.5">
      <c r="A561" s="2" t="s">
        <v>456</v>
      </c>
      <c r="B561" s="3" t="s">
        <v>1025</v>
      </c>
      <c r="C561" s="52" t="s">
        <v>447</v>
      </c>
      <c r="D561" s="53">
        <v>1</v>
      </c>
      <c r="E561" s="4" t="s">
        <v>1027</v>
      </c>
      <c r="F561" s="40"/>
    </row>
    <row r="562" spans="1:6" s="9" customFormat="1" ht="22.5">
      <c r="A562" s="2" t="s">
        <v>458</v>
      </c>
      <c r="B562" s="3" t="s">
        <v>1026</v>
      </c>
      <c r="C562" s="52" t="s">
        <v>447</v>
      </c>
      <c r="D562" s="53">
        <v>1</v>
      </c>
      <c r="E562" s="4" t="s">
        <v>1027</v>
      </c>
      <c r="F562" s="40"/>
    </row>
    <row r="563" spans="1:6" s="9" customFormat="1" ht="11.25">
      <c r="A563" s="58"/>
      <c r="B563" s="58" t="s">
        <v>1029</v>
      </c>
      <c r="C563" s="58"/>
      <c r="D563" s="58"/>
      <c r="E563" s="61"/>
      <c r="F563" s="60"/>
    </row>
    <row r="564" spans="1:6" s="9" customFormat="1" ht="22.5">
      <c r="A564" s="2" t="s">
        <v>461</v>
      </c>
      <c r="B564" s="3" t="s">
        <v>2</v>
      </c>
      <c r="C564" s="52" t="s">
        <v>447</v>
      </c>
      <c r="D564" s="53">
        <v>1</v>
      </c>
      <c r="E564" s="4" t="s">
        <v>1027</v>
      </c>
      <c r="F564" s="40"/>
    </row>
    <row r="565" spans="1:6" s="9" customFormat="1" ht="22.5">
      <c r="A565" s="2" t="s">
        <v>463</v>
      </c>
      <c r="B565" s="3" t="s">
        <v>0</v>
      </c>
      <c r="C565" s="52" t="s">
        <v>447</v>
      </c>
      <c r="D565" s="53">
        <v>1</v>
      </c>
      <c r="E565" s="4" t="s">
        <v>1027</v>
      </c>
      <c r="F565" s="40"/>
    </row>
    <row r="566" spans="1:6" s="9" customFormat="1" ht="22.5">
      <c r="A566" s="2" t="s">
        <v>465</v>
      </c>
      <c r="B566" s="3" t="s">
        <v>1</v>
      </c>
      <c r="C566" s="52" t="s">
        <v>447</v>
      </c>
      <c r="D566" s="53">
        <v>6</v>
      </c>
      <c r="E566" s="4" t="s">
        <v>1027</v>
      </c>
      <c r="F566" s="40"/>
    </row>
    <row r="567" spans="1:6" s="9" customFormat="1" ht="22.5">
      <c r="A567" s="2" t="s">
        <v>467</v>
      </c>
      <c r="B567" s="3" t="s">
        <v>361</v>
      </c>
      <c r="C567" s="52" t="s">
        <v>460</v>
      </c>
      <c r="D567" s="53">
        <v>500</v>
      </c>
      <c r="E567" s="4"/>
      <c r="F567" s="40"/>
    </row>
    <row r="568" spans="1:6" s="9" customFormat="1" ht="22.5">
      <c r="A568" s="2" t="s">
        <v>469</v>
      </c>
      <c r="B568" s="3" t="s">
        <v>362</v>
      </c>
      <c r="C568" s="52" t="s">
        <v>460</v>
      </c>
      <c r="D568" s="53">
        <v>1500</v>
      </c>
      <c r="E568" s="4"/>
      <c r="F568" s="40"/>
    </row>
    <row r="569" spans="1:6" s="9" customFormat="1" ht="22.5">
      <c r="A569" s="2" t="s">
        <v>471</v>
      </c>
      <c r="B569" s="3" t="s">
        <v>363</v>
      </c>
      <c r="C569" s="52" t="s">
        <v>460</v>
      </c>
      <c r="D569" s="53">
        <v>100</v>
      </c>
      <c r="E569" s="4"/>
      <c r="F569" s="40"/>
    </row>
    <row r="570" spans="1:6" s="9" customFormat="1" ht="22.5">
      <c r="A570" s="2" t="s">
        <v>473</v>
      </c>
      <c r="B570" s="3" t="s">
        <v>364</v>
      </c>
      <c r="C570" s="52" t="s">
        <v>460</v>
      </c>
      <c r="D570" s="53">
        <v>30</v>
      </c>
      <c r="E570" s="4"/>
      <c r="F570" s="40"/>
    </row>
    <row r="571" spans="1:6" s="9" customFormat="1" ht="22.5">
      <c r="A571" s="2" t="s">
        <v>475</v>
      </c>
      <c r="B571" s="3" t="s">
        <v>365</v>
      </c>
      <c r="C571" s="52" t="s">
        <v>460</v>
      </c>
      <c r="D571" s="53">
        <v>100</v>
      </c>
      <c r="E571" s="4"/>
      <c r="F571" s="40"/>
    </row>
    <row r="572" spans="1:6" s="9" customFormat="1" ht="22.5">
      <c r="A572" s="2" t="s">
        <v>477</v>
      </c>
      <c r="B572" s="3" t="s">
        <v>366</v>
      </c>
      <c r="C572" s="52" t="s">
        <v>460</v>
      </c>
      <c r="D572" s="53">
        <v>500</v>
      </c>
      <c r="E572" s="4"/>
      <c r="F572" s="40"/>
    </row>
    <row r="573" spans="1:6" s="9" customFormat="1" ht="11.25">
      <c r="A573" s="2" t="s">
        <v>479</v>
      </c>
      <c r="B573" s="3" t="s">
        <v>367</v>
      </c>
      <c r="C573" s="52" t="s">
        <v>447</v>
      </c>
      <c r="D573" s="53">
        <v>50</v>
      </c>
      <c r="E573" s="4"/>
      <c r="F573" s="40"/>
    </row>
    <row r="574" spans="1:6" s="9" customFormat="1" ht="11.25">
      <c r="A574" s="2" t="s">
        <v>481</v>
      </c>
      <c r="B574" s="3" t="s">
        <v>368</v>
      </c>
      <c r="C574" s="52" t="s">
        <v>447</v>
      </c>
      <c r="D574" s="53">
        <v>120</v>
      </c>
      <c r="E574" s="4"/>
      <c r="F574" s="40"/>
    </row>
    <row r="575" spans="1:6" s="9" customFormat="1" ht="11.25">
      <c r="A575" s="2" t="s">
        <v>483</v>
      </c>
      <c r="B575" s="3" t="s">
        <v>369</v>
      </c>
      <c r="C575" s="52" t="s">
        <v>447</v>
      </c>
      <c r="D575" s="53">
        <v>150</v>
      </c>
      <c r="E575" s="4"/>
      <c r="F575" s="40"/>
    </row>
    <row r="576" spans="1:6" s="9" customFormat="1" ht="11.25">
      <c r="A576" s="2" t="s">
        <v>485</v>
      </c>
      <c r="B576" s="3" t="s">
        <v>370</v>
      </c>
      <c r="C576" s="52" t="s">
        <v>447</v>
      </c>
      <c r="D576" s="53">
        <v>300</v>
      </c>
      <c r="E576" s="4"/>
      <c r="F576" s="40"/>
    </row>
    <row r="577" spans="1:6" s="9" customFormat="1" ht="22.5">
      <c r="A577" s="2" t="s">
        <v>487</v>
      </c>
      <c r="B577" s="3" t="s">
        <v>3</v>
      </c>
      <c r="C577" s="52" t="s">
        <v>447</v>
      </c>
      <c r="D577" s="53">
        <v>24</v>
      </c>
      <c r="E577" s="4"/>
      <c r="F577" s="60"/>
    </row>
    <row r="578" spans="1:6" s="9" customFormat="1" ht="22.5">
      <c r="A578" s="2" t="s">
        <v>489</v>
      </c>
      <c r="B578" s="3" t="s">
        <v>4</v>
      </c>
      <c r="C578" s="52" t="s">
        <v>447</v>
      </c>
      <c r="D578" s="53">
        <v>13</v>
      </c>
      <c r="E578" s="4"/>
      <c r="F578" s="60"/>
    </row>
    <row r="579" spans="1:6" s="9" customFormat="1" ht="22.5">
      <c r="A579" s="2" t="s">
        <v>491</v>
      </c>
      <c r="B579" s="3" t="s">
        <v>5</v>
      </c>
      <c r="C579" s="52" t="s">
        <v>447</v>
      </c>
      <c r="D579" s="53">
        <v>4</v>
      </c>
      <c r="E579" s="4"/>
      <c r="F579" s="60"/>
    </row>
    <row r="580" spans="1:6" s="9" customFormat="1" ht="33.75">
      <c r="A580" s="2" t="s">
        <v>493</v>
      </c>
      <c r="B580" s="3" t="s">
        <v>6</v>
      </c>
      <c r="C580" s="52" t="s">
        <v>447</v>
      </c>
      <c r="D580" s="53">
        <v>2</v>
      </c>
      <c r="E580" s="4"/>
      <c r="F580" s="60"/>
    </row>
    <row r="581" spans="1:6" s="9" customFormat="1" ht="22.5">
      <c r="A581" s="2" t="s">
        <v>495</v>
      </c>
      <c r="B581" s="3" t="s">
        <v>7</v>
      </c>
      <c r="C581" s="52" t="s">
        <v>447</v>
      </c>
      <c r="D581" s="53">
        <v>16</v>
      </c>
      <c r="E581" s="4"/>
      <c r="F581" s="60"/>
    </row>
    <row r="582" spans="1:6" s="9" customFormat="1" ht="22.5">
      <c r="A582" s="2" t="s">
        <v>497</v>
      </c>
      <c r="B582" s="3" t="s">
        <v>8</v>
      </c>
      <c r="C582" s="52" t="s">
        <v>447</v>
      </c>
      <c r="D582" s="53">
        <v>4</v>
      </c>
      <c r="E582" s="4"/>
      <c r="F582" s="60"/>
    </row>
    <row r="583" spans="1:6" s="9" customFormat="1" ht="22.5">
      <c r="A583" s="2" t="s">
        <v>499</v>
      </c>
      <c r="B583" s="3" t="s">
        <v>359</v>
      </c>
      <c r="C583" s="52" t="s">
        <v>447</v>
      </c>
      <c r="D583" s="53">
        <v>50</v>
      </c>
      <c r="E583" s="4"/>
      <c r="F583" s="60"/>
    </row>
    <row r="584" spans="1:6" s="9" customFormat="1" ht="22.5">
      <c r="A584" s="2" t="s">
        <v>501</v>
      </c>
      <c r="B584" s="3" t="s">
        <v>360</v>
      </c>
      <c r="C584" s="52" t="s">
        <v>447</v>
      </c>
      <c r="D584" s="53">
        <v>50</v>
      </c>
      <c r="E584" s="4"/>
      <c r="F584" s="60"/>
    </row>
    <row r="585" spans="1:6" s="9" customFormat="1" ht="22.5">
      <c r="A585" s="2" t="s">
        <v>676</v>
      </c>
      <c r="B585" s="3" t="s">
        <v>9</v>
      </c>
      <c r="C585" s="52" t="s">
        <v>447</v>
      </c>
      <c r="D585" s="53">
        <v>100</v>
      </c>
      <c r="E585" s="4"/>
      <c r="F585" s="60"/>
    </row>
    <row r="586" spans="1:6" s="9" customFormat="1" ht="22.5">
      <c r="A586" s="2" t="s">
        <v>677</v>
      </c>
      <c r="B586" s="3" t="s">
        <v>358</v>
      </c>
      <c r="C586" s="52" t="s">
        <v>447</v>
      </c>
      <c r="D586" s="53">
        <v>1</v>
      </c>
      <c r="E586" s="4"/>
      <c r="F586" s="60"/>
    </row>
    <row r="587" spans="1:6" s="9" customFormat="1" ht="33.75">
      <c r="A587" s="2" t="s">
        <v>678</v>
      </c>
      <c r="B587" s="3" t="s">
        <v>371</v>
      </c>
      <c r="C587" s="52" t="s">
        <v>460</v>
      </c>
      <c r="D587" s="53">
        <v>300</v>
      </c>
      <c r="E587" s="4"/>
      <c r="F587" s="60"/>
    </row>
    <row r="588" spans="1:6" s="9" customFormat="1" ht="33.75">
      <c r="A588" s="2" t="s">
        <v>679</v>
      </c>
      <c r="B588" s="3" t="s">
        <v>372</v>
      </c>
      <c r="C588" s="52" t="s">
        <v>460</v>
      </c>
      <c r="D588" s="53">
        <v>800</v>
      </c>
      <c r="E588" s="4"/>
      <c r="F588" s="60"/>
    </row>
    <row r="589" spans="1:6" s="9" customFormat="1" ht="33.75">
      <c r="A589" s="2" t="s">
        <v>680</v>
      </c>
      <c r="B589" s="3" t="s">
        <v>373</v>
      </c>
      <c r="C589" s="52" t="s">
        <v>460</v>
      </c>
      <c r="D589" s="53">
        <v>300</v>
      </c>
      <c r="E589" s="4"/>
      <c r="F589" s="60"/>
    </row>
    <row r="590" spans="1:6" s="9" customFormat="1" ht="33.75">
      <c r="A590" s="2" t="s">
        <v>681</v>
      </c>
      <c r="B590" s="3" t="s">
        <v>374</v>
      </c>
      <c r="C590" s="52" t="s">
        <v>460</v>
      </c>
      <c r="D590" s="53">
        <v>1500</v>
      </c>
      <c r="E590" s="4"/>
      <c r="F590" s="60"/>
    </row>
    <row r="591" spans="1:6" s="9" customFormat="1" ht="23.25" customHeight="1">
      <c r="A591" s="2" t="s">
        <v>682</v>
      </c>
      <c r="B591" s="3" t="s">
        <v>385</v>
      </c>
      <c r="C591" s="52" t="s">
        <v>447</v>
      </c>
      <c r="D591" s="53">
        <v>5</v>
      </c>
      <c r="E591" s="4"/>
      <c r="F591" s="60"/>
    </row>
    <row r="592" spans="1:6" s="9" customFormat="1" ht="19.5" customHeight="1">
      <c r="A592" s="2" t="s">
        <v>683</v>
      </c>
      <c r="B592" s="3" t="s">
        <v>375</v>
      </c>
      <c r="C592" s="52" t="s">
        <v>447</v>
      </c>
      <c r="D592" s="53">
        <v>40</v>
      </c>
      <c r="E592" s="4" t="s">
        <v>386</v>
      </c>
      <c r="F592" s="60"/>
    </row>
    <row r="593" spans="1:6" s="9" customFormat="1" ht="19.5" customHeight="1">
      <c r="A593" s="2" t="s">
        <v>684</v>
      </c>
      <c r="B593" s="3" t="s">
        <v>376</v>
      </c>
      <c r="C593" s="52" t="s">
        <v>447</v>
      </c>
      <c r="D593" s="53">
        <v>43</v>
      </c>
      <c r="E593" s="4" t="s">
        <v>386</v>
      </c>
      <c r="F593" s="60"/>
    </row>
    <row r="594" spans="1:6" s="9" customFormat="1" ht="16.5" customHeight="1">
      <c r="A594" s="2" t="s">
        <v>685</v>
      </c>
      <c r="B594" s="3" t="s">
        <v>381</v>
      </c>
      <c r="C594" s="52" t="s">
        <v>447</v>
      </c>
      <c r="D594" s="53">
        <f>5+40*2+43*4</f>
        <v>257</v>
      </c>
      <c r="E594" s="4"/>
      <c r="F594" s="60"/>
    </row>
    <row r="595" spans="1:6" s="9" customFormat="1" ht="11.25">
      <c r="A595" s="2" t="s">
        <v>686</v>
      </c>
      <c r="B595" s="3" t="s">
        <v>387</v>
      </c>
      <c r="C595" s="52" t="s">
        <v>447</v>
      </c>
      <c r="D595" s="53">
        <v>30</v>
      </c>
      <c r="E595" s="4"/>
      <c r="F595" s="60"/>
    </row>
    <row r="596" spans="1:6" s="9" customFormat="1" ht="11.25">
      <c r="A596" s="68" t="s">
        <v>10</v>
      </c>
      <c r="B596" s="68"/>
      <c r="C596" s="68"/>
      <c r="D596" s="68"/>
      <c r="E596" s="68"/>
      <c r="F596" s="60"/>
    </row>
    <row r="597" spans="1:6" s="9" customFormat="1" ht="11.25">
      <c r="A597" s="41" t="s">
        <v>438</v>
      </c>
      <c r="B597" s="42" t="s">
        <v>284</v>
      </c>
      <c r="C597" s="41" t="s">
        <v>708</v>
      </c>
      <c r="D597" s="43">
        <v>1</v>
      </c>
      <c r="E597" s="44"/>
      <c r="F597" s="60"/>
    </row>
    <row r="598" spans="1:6" s="9" customFormat="1" ht="11.25">
      <c r="A598" s="41" t="s">
        <v>441</v>
      </c>
      <c r="B598" s="42" t="s">
        <v>285</v>
      </c>
      <c r="C598" s="41" t="s">
        <v>708</v>
      </c>
      <c r="D598" s="43">
        <v>1</v>
      </c>
      <c r="E598" s="44"/>
      <c r="F598" s="60"/>
    </row>
    <row r="599" spans="1:6" s="9" customFormat="1" ht="11.25">
      <c r="A599" s="41" t="s">
        <v>444</v>
      </c>
      <c r="B599" s="42" t="s">
        <v>286</v>
      </c>
      <c r="C599" s="41" t="s">
        <v>708</v>
      </c>
      <c r="D599" s="43">
        <v>1</v>
      </c>
      <c r="E599" s="44"/>
      <c r="F599" s="60"/>
    </row>
    <row r="600" spans="1:6" s="9" customFormat="1" ht="11.25">
      <c r="A600" s="41" t="s">
        <v>445</v>
      </c>
      <c r="B600" s="42" t="s">
        <v>287</v>
      </c>
      <c r="C600" s="41" t="s">
        <v>708</v>
      </c>
      <c r="D600" s="43">
        <v>1</v>
      </c>
      <c r="E600" s="44"/>
      <c r="F600" s="60"/>
    </row>
    <row r="601" spans="1:6" s="9" customFormat="1" ht="11.25">
      <c r="A601" s="41" t="s">
        <v>448</v>
      </c>
      <c r="B601" s="42" t="s">
        <v>288</v>
      </c>
      <c r="C601" s="41" t="s">
        <v>708</v>
      </c>
      <c r="D601" s="43">
        <v>1</v>
      </c>
      <c r="E601" s="44"/>
      <c r="F601" s="60"/>
    </row>
    <row r="602" spans="1:6" s="9" customFormat="1" ht="11.25">
      <c r="A602" s="68" t="s">
        <v>11</v>
      </c>
      <c r="B602" s="68"/>
      <c r="C602" s="68"/>
      <c r="D602" s="68"/>
      <c r="E602" s="68"/>
      <c r="F602" s="60"/>
    </row>
    <row r="603" spans="1:6" s="9" customFormat="1" ht="11.25">
      <c r="A603" s="3"/>
      <c r="B603" s="54" t="s">
        <v>12</v>
      </c>
      <c r="C603" s="3" t="s">
        <v>13</v>
      </c>
      <c r="D603" s="3" t="s">
        <v>13</v>
      </c>
      <c r="E603" s="54"/>
      <c r="F603" s="60"/>
    </row>
    <row r="604" spans="1:6" s="9" customFormat="1" ht="13.5" customHeight="1">
      <c r="A604" s="41" t="s">
        <v>438</v>
      </c>
      <c r="B604" s="3" t="s">
        <v>14</v>
      </c>
      <c r="C604" s="2" t="s">
        <v>447</v>
      </c>
      <c r="D604" s="2">
        <v>14</v>
      </c>
      <c r="E604" s="54"/>
      <c r="F604" s="60"/>
    </row>
    <row r="605" spans="1:6" s="9" customFormat="1" ht="11.25">
      <c r="A605" s="41" t="s">
        <v>441</v>
      </c>
      <c r="B605" s="3" t="s">
        <v>15</v>
      </c>
      <c r="C605" s="2" t="s">
        <v>447</v>
      </c>
      <c r="D605" s="2">
        <v>14</v>
      </c>
      <c r="E605" s="54"/>
      <c r="F605" s="60"/>
    </row>
    <row r="606" spans="1:6" s="9" customFormat="1" ht="11.25">
      <c r="A606" s="41" t="s">
        <v>444</v>
      </c>
      <c r="B606" s="3" t="s">
        <v>16</v>
      </c>
      <c r="C606" s="2" t="s">
        <v>447</v>
      </c>
      <c r="D606" s="2">
        <v>14</v>
      </c>
      <c r="E606" s="54"/>
      <c r="F606" s="60"/>
    </row>
    <row r="607" spans="1:6" s="9" customFormat="1" ht="11.25">
      <c r="A607" s="41" t="s">
        <v>445</v>
      </c>
      <c r="B607" s="3" t="s">
        <v>17</v>
      </c>
      <c r="C607" s="2" t="s">
        <v>447</v>
      </c>
      <c r="D607" s="2">
        <v>20</v>
      </c>
      <c r="E607" s="54"/>
      <c r="F607" s="60"/>
    </row>
    <row r="608" spans="1:6" s="9" customFormat="1" ht="11.25">
      <c r="A608" s="41" t="s">
        <v>448</v>
      </c>
      <c r="B608" s="3" t="s">
        <v>18</v>
      </c>
      <c r="C608" s="2" t="s">
        <v>447</v>
      </c>
      <c r="D608" s="2">
        <v>29</v>
      </c>
      <c r="E608" s="54"/>
      <c r="F608" s="60"/>
    </row>
    <row r="609" spans="1:6" s="9" customFormat="1" ht="11.25">
      <c r="A609" s="41" t="s">
        <v>450</v>
      </c>
      <c r="B609" s="3" t="s">
        <v>19</v>
      </c>
      <c r="C609" s="2" t="s">
        <v>20</v>
      </c>
      <c r="D609" s="2">
        <v>29</v>
      </c>
      <c r="E609" s="54"/>
      <c r="F609" s="60"/>
    </row>
    <row r="610" spans="1:6" s="9" customFormat="1" ht="11.25">
      <c r="A610" s="41" t="s">
        <v>452</v>
      </c>
      <c r="B610" s="3" t="s">
        <v>21</v>
      </c>
      <c r="C610" s="2" t="s">
        <v>447</v>
      </c>
      <c r="D610" s="2">
        <v>29</v>
      </c>
      <c r="E610" s="54"/>
      <c r="F610" s="60"/>
    </row>
    <row r="611" spans="1:6" s="9" customFormat="1" ht="11.25">
      <c r="A611" s="41" t="s">
        <v>454</v>
      </c>
      <c r="B611" s="3" t="s">
        <v>22</v>
      </c>
      <c r="C611" s="2" t="s">
        <v>447</v>
      </c>
      <c r="D611" s="2">
        <v>2</v>
      </c>
      <c r="E611" s="54"/>
      <c r="F611" s="60"/>
    </row>
    <row r="612" spans="1:6" s="9" customFormat="1" ht="11.25">
      <c r="A612" s="41" t="s">
        <v>456</v>
      </c>
      <c r="B612" s="3" t="s">
        <v>23</v>
      </c>
      <c r="C612" s="2" t="s">
        <v>447</v>
      </c>
      <c r="D612" s="2">
        <v>5</v>
      </c>
      <c r="E612" s="54"/>
      <c r="F612" s="60"/>
    </row>
    <row r="613" spans="1:6" s="9" customFormat="1" ht="22.5">
      <c r="A613" s="41" t="s">
        <v>458</v>
      </c>
      <c r="B613" s="3" t="s">
        <v>24</v>
      </c>
      <c r="C613" s="2" t="s">
        <v>447</v>
      </c>
      <c r="D613" s="2">
        <v>3</v>
      </c>
      <c r="E613" s="54"/>
      <c r="F613" s="60"/>
    </row>
    <row r="614" spans="1:6" s="9" customFormat="1" ht="11.25">
      <c r="A614" s="41" t="s">
        <v>461</v>
      </c>
      <c r="B614" s="3" t="s">
        <v>25</v>
      </c>
      <c r="C614" s="2" t="s">
        <v>447</v>
      </c>
      <c r="D614" s="2">
        <v>1</v>
      </c>
      <c r="E614" s="54"/>
      <c r="F614" s="60"/>
    </row>
    <row r="615" spans="1:6" s="9" customFormat="1" ht="11.25">
      <c r="A615" s="41" t="s">
        <v>463</v>
      </c>
      <c r="B615" s="3" t="s">
        <v>26</v>
      </c>
      <c r="C615" s="2" t="s">
        <v>447</v>
      </c>
      <c r="D615" s="2">
        <v>2</v>
      </c>
      <c r="E615" s="54"/>
      <c r="F615" s="60"/>
    </row>
    <row r="616" spans="1:6" s="9" customFormat="1" ht="22.5">
      <c r="A616" s="41" t="s">
        <v>465</v>
      </c>
      <c r="B616" s="3" t="s">
        <v>27</v>
      </c>
      <c r="C616" s="2" t="s">
        <v>447</v>
      </c>
      <c r="D616" s="2">
        <v>1</v>
      </c>
      <c r="E616" s="54"/>
      <c r="F616" s="60"/>
    </row>
    <row r="617" spans="1:6" s="9" customFormat="1" ht="22.5">
      <c r="A617" s="41" t="s">
        <v>467</v>
      </c>
      <c r="B617" s="3" t="s">
        <v>28</v>
      </c>
      <c r="C617" s="2" t="s">
        <v>447</v>
      </c>
      <c r="D617" s="2">
        <v>9</v>
      </c>
      <c r="E617" s="54"/>
      <c r="F617" s="60"/>
    </row>
    <row r="618" spans="1:6" s="9" customFormat="1" ht="11.25">
      <c r="A618" s="41" t="s">
        <v>469</v>
      </c>
      <c r="B618" s="3" t="s">
        <v>29</v>
      </c>
      <c r="C618" s="2" t="s">
        <v>447</v>
      </c>
      <c r="D618" s="2">
        <v>7</v>
      </c>
      <c r="E618" s="54"/>
      <c r="F618" s="60"/>
    </row>
    <row r="619" spans="1:6" s="9" customFormat="1" ht="11.25">
      <c r="A619" s="41" t="s">
        <v>471</v>
      </c>
      <c r="B619" s="3" t="s">
        <v>30</v>
      </c>
      <c r="C619" s="2" t="s">
        <v>447</v>
      </c>
      <c r="D619" s="2">
        <v>1</v>
      </c>
      <c r="E619" s="54"/>
      <c r="F619" s="60"/>
    </row>
    <row r="620" spans="1:6" s="9" customFormat="1" ht="11.25">
      <c r="A620" s="41" t="s">
        <v>473</v>
      </c>
      <c r="B620" s="3" t="s">
        <v>31</v>
      </c>
      <c r="C620" s="2" t="s">
        <v>447</v>
      </c>
      <c r="D620" s="2">
        <v>2</v>
      </c>
      <c r="E620" s="54"/>
      <c r="F620" s="60"/>
    </row>
    <row r="621" spans="1:6" s="9" customFormat="1" ht="11.25">
      <c r="A621" s="2"/>
      <c r="B621" s="54" t="s">
        <v>32</v>
      </c>
      <c r="C621" s="2" t="s">
        <v>13</v>
      </c>
      <c r="D621" s="2" t="s">
        <v>13</v>
      </c>
      <c r="E621" s="54"/>
      <c r="F621" s="60"/>
    </row>
    <row r="622" spans="1:6" s="9" customFormat="1" ht="11.25">
      <c r="A622" s="2" t="s">
        <v>475</v>
      </c>
      <c r="B622" s="3" t="s">
        <v>33</v>
      </c>
      <c r="C622" s="2" t="s">
        <v>447</v>
      </c>
      <c r="D622" s="2">
        <v>10</v>
      </c>
      <c r="E622" s="54"/>
      <c r="F622" s="60"/>
    </row>
    <row r="623" spans="1:6" s="9" customFormat="1" ht="11.25">
      <c r="A623" s="2" t="s">
        <v>477</v>
      </c>
      <c r="B623" s="3" t="s">
        <v>34</v>
      </c>
      <c r="C623" s="2" t="s">
        <v>447</v>
      </c>
      <c r="D623" s="2">
        <v>5</v>
      </c>
      <c r="E623" s="54"/>
      <c r="F623" s="60"/>
    </row>
    <row r="624" spans="1:6" s="9" customFormat="1" ht="11.25">
      <c r="A624" s="2" t="s">
        <v>479</v>
      </c>
      <c r="B624" s="3" t="s">
        <v>35</v>
      </c>
      <c r="C624" s="2" t="s">
        <v>460</v>
      </c>
      <c r="D624" s="2">
        <v>300</v>
      </c>
      <c r="E624" s="54"/>
      <c r="F624" s="60"/>
    </row>
    <row r="625" spans="1:6" s="9" customFormat="1" ht="22.5">
      <c r="A625" s="2" t="s">
        <v>481</v>
      </c>
      <c r="B625" s="3" t="s">
        <v>36</v>
      </c>
      <c r="C625" s="2" t="s">
        <v>447</v>
      </c>
      <c r="D625" s="2">
        <v>6</v>
      </c>
      <c r="E625" s="54"/>
      <c r="F625" s="60"/>
    </row>
    <row r="626" spans="1:6" s="9" customFormat="1" ht="11.25">
      <c r="A626" s="2" t="s">
        <v>483</v>
      </c>
      <c r="B626" s="3" t="s">
        <v>37</v>
      </c>
      <c r="C626" s="2" t="s">
        <v>447</v>
      </c>
      <c r="D626" s="2">
        <v>10</v>
      </c>
      <c r="E626" s="54"/>
      <c r="F626" s="60"/>
    </row>
    <row r="627" spans="1:6" s="9" customFormat="1" ht="22.5">
      <c r="A627" s="2" t="s">
        <v>485</v>
      </c>
      <c r="B627" s="3" t="s">
        <v>38</v>
      </c>
      <c r="C627" s="2" t="s">
        <v>447</v>
      </c>
      <c r="D627" s="2">
        <v>20</v>
      </c>
      <c r="E627" s="54"/>
      <c r="F627" s="60"/>
    </row>
    <row r="628" spans="1:6" s="9" customFormat="1" ht="22.5">
      <c r="A628" s="2" t="s">
        <v>487</v>
      </c>
      <c r="B628" s="3" t="s">
        <v>39</v>
      </c>
      <c r="C628" s="2" t="s">
        <v>447</v>
      </c>
      <c r="D628" s="2">
        <v>4</v>
      </c>
      <c r="E628" s="54"/>
      <c r="F628" s="60"/>
    </row>
    <row r="629" spans="1:6" s="9" customFormat="1" ht="22.5">
      <c r="A629" s="2" t="s">
        <v>489</v>
      </c>
      <c r="B629" s="3" t="s">
        <v>40</v>
      </c>
      <c r="C629" s="2" t="s">
        <v>447</v>
      </c>
      <c r="D629" s="2">
        <v>4</v>
      </c>
      <c r="E629" s="54"/>
      <c r="F629" s="60"/>
    </row>
    <row r="630" spans="1:6" s="9" customFormat="1" ht="11.25">
      <c r="A630" s="2"/>
      <c r="B630" s="54" t="s">
        <v>41</v>
      </c>
      <c r="C630" s="2" t="s">
        <v>13</v>
      </c>
      <c r="D630" s="2" t="s">
        <v>13</v>
      </c>
      <c r="E630" s="54"/>
      <c r="F630" s="60"/>
    </row>
    <row r="631" spans="1:6" s="9" customFormat="1" ht="22.5">
      <c r="A631" s="2" t="s">
        <v>491</v>
      </c>
      <c r="B631" s="3" t="s">
        <v>42</v>
      </c>
      <c r="C631" s="2" t="s">
        <v>447</v>
      </c>
      <c r="D631" s="2">
        <v>2</v>
      </c>
      <c r="E631" s="54"/>
      <c r="F631" s="60"/>
    </row>
    <row r="632" spans="1:6" s="9" customFormat="1" ht="22.5">
      <c r="A632" s="2" t="s">
        <v>493</v>
      </c>
      <c r="B632" s="3" t="s">
        <v>43</v>
      </c>
      <c r="C632" s="2" t="s">
        <v>447</v>
      </c>
      <c r="D632" s="2">
        <v>1</v>
      </c>
      <c r="E632" s="54"/>
      <c r="F632" s="60"/>
    </row>
    <row r="633" spans="1:6" s="9" customFormat="1" ht="22.5">
      <c r="A633" s="2" t="s">
        <v>495</v>
      </c>
      <c r="B633" s="3" t="s">
        <v>44</v>
      </c>
      <c r="C633" s="2" t="s">
        <v>447</v>
      </c>
      <c r="D633" s="2">
        <v>1</v>
      </c>
      <c r="E633" s="54"/>
      <c r="F633" s="60"/>
    </row>
    <row r="634" spans="1:6" s="9" customFormat="1" ht="11.25">
      <c r="A634" s="2"/>
      <c r="B634" s="54" t="s">
        <v>45</v>
      </c>
      <c r="C634" s="2" t="s">
        <v>13</v>
      </c>
      <c r="D634" s="2" t="s">
        <v>13</v>
      </c>
      <c r="E634" s="54"/>
      <c r="F634" s="60"/>
    </row>
    <row r="635" spans="1:6" s="9" customFormat="1" ht="11.25">
      <c r="A635" s="2"/>
      <c r="B635" s="54" t="s">
        <v>46</v>
      </c>
      <c r="C635" s="2" t="s">
        <v>13</v>
      </c>
      <c r="D635" s="2" t="s">
        <v>13</v>
      </c>
      <c r="E635" s="54"/>
      <c r="F635" s="60"/>
    </row>
    <row r="636" spans="1:6" s="9" customFormat="1" ht="22.5">
      <c r="A636" s="2" t="s">
        <v>497</v>
      </c>
      <c r="B636" s="3" t="s">
        <v>312</v>
      </c>
      <c r="C636" s="2" t="s">
        <v>460</v>
      </c>
      <c r="D636" s="2">
        <v>113</v>
      </c>
      <c r="E636" s="54"/>
      <c r="F636" s="60"/>
    </row>
    <row r="637" spans="1:6" s="9" customFormat="1" ht="22.5">
      <c r="A637" s="2" t="s">
        <v>499</v>
      </c>
      <c r="B637" s="3" t="s">
        <v>313</v>
      </c>
      <c r="C637" s="2" t="s">
        <v>460</v>
      </c>
      <c r="D637" s="2">
        <v>100</v>
      </c>
      <c r="E637" s="54"/>
      <c r="F637" s="60"/>
    </row>
    <row r="638" spans="1:6" s="9" customFormat="1" ht="33.75">
      <c r="A638" s="2" t="s">
        <v>501</v>
      </c>
      <c r="B638" s="3" t="s">
        <v>47</v>
      </c>
      <c r="C638" s="2" t="s">
        <v>460</v>
      </c>
      <c r="D638" s="2">
        <v>38</v>
      </c>
      <c r="E638" s="54"/>
      <c r="F638" s="60"/>
    </row>
    <row r="639" spans="1:6" s="9" customFormat="1" ht="33.75">
      <c r="A639" s="2" t="s">
        <v>676</v>
      </c>
      <c r="B639" s="3" t="s">
        <v>48</v>
      </c>
      <c r="C639" s="2" t="s">
        <v>460</v>
      </c>
      <c r="D639" s="2">
        <v>30</v>
      </c>
      <c r="E639" s="54"/>
      <c r="F639" s="60"/>
    </row>
    <row r="640" spans="1:6" s="9" customFormat="1" ht="33.75">
      <c r="A640" s="2" t="s">
        <v>677</v>
      </c>
      <c r="B640" s="3" t="s">
        <v>49</v>
      </c>
      <c r="C640" s="2" t="s">
        <v>460</v>
      </c>
      <c r="D640" s="2">
        <v>45</v>
      </c>
      <c r="E640" s="54"/>
      <c r="F640" s="60"/>
    </row>
    <row r="641" spans="1:6" s="9" customFormat="1" ht="33.75">
      <c r="A641" s="2" t="s">
        <v>678</v>
      </c>
      <c r="B641" s="3" t="s">
        <v>50</v>
      </c>
      <c r="C641" s="2" t="s">
        <v>460</v>
      </c>
      <c r="D641" s="2">
        <v>64</v>
      </c>
      <c r="E641" s="54"/>
      <c r="F641" s="60"/>
    </row>
    <row r="642" spans="1:6" s="9" customFormat="1" ht="33.75">
      <c r="A642" s="2" t="s">
        <v>679</v>
      </c>
      <c r="B642" s="3" t="s">
        <v>51</v>
      </c>
      <c r="C642" s="2" t="s">
        <v>460</v>
      </c>
      <c r="D642" s="2">
        <v>62</v>
      </c>
      <c r="E642" s="54"/>
      <c r="F642" s="60"/>
    </row>
    <row r="643" spans="1:6" s="9" customFormat="1" ht="11.25">
      <c r="A643" s="2"/>
      <c r="B643" s="54" t="s">
        <v>52</v>
      </c>
      <c r="C643" s="2" t="s">
        <v>13</v>
      </c>
      <c r="D643" s="2" t="s">
        <v>13</v>
      </c>
      <c r="E643" s="54"/>
      <c r="F643" s="60"/>
    </row>
    <row r="644" spans="1:6" s="9" customFormat="1" ht="22.5">
      <c r="A644" s="2" t="s">
        <v>680</v>
      </c>
      <c r="B644" s="3" t="s">
        <v>53</v>
      </c>
      <c r="C644" s="2" t="s">
        <v>447</v>
      </c>
      <c r="D644" s="2">
        <v>43</v>
      </c>
      <c r="E644" s="54"/>
      <c r="F644" s="60"/>
    </row>
    <row r="645" spans="1:6" s="9" customFormat="1" ht="22.5">
      <c r="A645" s="2" t="s">
        <v>681</v>
      </c>
      <c r="B645" s="3" t="s">
        <v>54</v>
      </c>
      <c r="C645" s="2" t="s">
        <v>447</v>
      </c>
      <c r="D645" s="2">
        <v>9</v>
      </c>
      <c r="E645" s="54"/>
      <c r="F645" s="60"/>
    </row>
    <row r="646" spans="1:6" s="9" customFormat="1" ht="22.5">
      <c r="A646" s="2" t="s">
        <v>682</v>
      </c>
      <c r="B646" s="3" t="s">
        <v>55</v>
      </c>
      <c r="C646" s="2" t="s">
        <v>447</v>
      </c>
      <c r="D646" s="2">
        <v>2</v>
      </c>
      <c r="E646" s="54"/>
      <c r="F646" s="60"/>
    </row>
    <row r="647" spans="1:6" s="9" customFormat="1" ht="22.5">
      <c r="A647" s="2" t="s">
        <v>683</v>
      </c>
      <c r="B647" s="3" t="s">
        <v>56</v>
      </c>
      <c r="C647" s="2" t="s">
        <v>447</v>
      </c>
      <c r="D647" s="2">
        <v>1</v>
      </c>
      <c r="E647" s="54"/>
      <c r="F647" s="60"/>
    </row>
    <row r="648" spans="1:6" s="9" customFormat="1" ht="22.5">
      <c r="A648" s="2" t="s">
        <v>684</v>
      </c>
      <c r="B648" s="3" t="s">
        <v>57</v>
      </c>
      <c r="C648" s="2" t="s">
        <v>447</v>
      </c>
      <c r="D648" s="2">
        <v>1</v>
      </c>
      <c r="E648" s="54"/>
      <c r="F648" s="60"/>
    </row>
    <row r="649" spans="1:6" s="9" customFormat="1" ht="22.5">
      <c r="A649" s="2" t="s">
        <v>685</v>
      </c>
      <c r="B649" s="3" t="s">
        <v>58</v>
      </c>
      <c r="C649" s="2" t="s">
        <v>447</v>
      </c>
      <c r="D649" s="2">
        <v>1</v>
      </c>
      <c r="E649" s="54"/>
      <c r="F649" s="60"/>
    </row>
    <row r="650" spans="1:6" s="9" customFormat="1" ht="22.5">
      <c r="A650" s="2" t="s">
        <v>686</v>
      </c>
      <c r="B650" s="3" t="s">
        <v>59</v>
      </c>
      <c r="C650" s="2" t="s">
        <v>447</v>
      </c>
      <c r="D650" s="2">
        <v>1</v>
      </c>
      <c r="E650" s="54"/>
      <c r="F650" s="60"/>
    </row>
    <row r="651" spans="1:6" s="9" customFormat="1" ht="22.5">
      <c r="A651" s="2" t="s">
        <v>687</v>
      </c>
      <c r="B651" s="3" t="s">
        <v>60</v>
      </c>
      <c r="C651" s="2" t="s">
        <v>447</v>
      </c>
      <c r="D651" s="2">
        <v>1</v>
      </c>
      <c r="E651" s="54"/>
      <c r="F651" s="60"/>
    </row>
    <row r="652" spans="1:6" s="9" customFormat="1" ht="22.5">
      <c r="A652" s="2" t="s">
        <v>688</v>
      </c>
      <c r="B652" s="3" t="s">
        <v>61</v>
      </c>
      <c r="C652" s="2" t="s">
        <v>447</v>
      </c>
      <c r="D652" s="2">
        <v>3</v>
      </c>
      <c r="E652" s="54"/>
      <c r="F652" s="60"/>
    </row>
    <row r="653" spans="1:6" s="9" customFormat="1" ht="11.25">
      <c r="A653" s="2" t="s">
        <v>689</v>
      </c>
      <c r="B653" s="3" t="s">
        <v>62</v>
      </c>
      <c r="C653" s="2" t="s">
        <v>447</v>
      </c>
      <c r="D653" s="2">
        <v>2</v>
      </c>
      <c r="E653" s="54"/>
      <c r="F653" s="60"/>
    </row>
    <row r="654" spans="1:6" s="9" customFormat="1" ht="11.25">
      <c r="A654" s="2" t="s">
        <v>690</v>
      </c>
      <c r="B654" s="3" t="s">
        <v>63</v>
      </c>
      <c r="C654" s="2" t="s">
        <v>447</v>
      </c>
      <c r="D654" s="2">
        <v>1</v>
      </c>
      <c r="E654" s="54"/>
      <c r="F654" s="60"/>
    </row>
    <row r="655" spans="1:6" s="9" customFormat="1" ht="11.25">
      <c r="A655" s="2" t="s">
        <v>691</v>
      </c>
      <c r="B655" s="3" t="s">
        <v>64</v>
      </c>
      <c r="C655" s="2" t="s">
        <v>447</v>
      </c>
      <c r="D655" s="2">
        <v>3</v>
      </c>
      <c r="E655" s="54"/>
      <c r="F655" s="60"/>
    </row>
    <row r="656" spans="1:6" s="9" customFormat="1" ht="11.25">
      <c r="A656" s="2" t="s">
        <v>692</v>
      </c>
      <c r="B656" s="3" t="s">
        <v>65</v>
      </c>
      <c r="C656" s="2" t="s">
        <v>447</v>
      </c>
      <c r="D656" s="2">
        <v>3</v>
      </c>
      <c r="E656" s="54"/>
      <c r="F656" s="60"/>
    </row>
    <row r="657" spans="1:6" s="9" customFormat="1" ht="11.25">
      <c r="A657" s="2" t="s">
        <v>693</v>
      </c>
      <c r="B657" s="3" t="s">
        <v>65</v>
      </c>
      <c r="C657" s="2" t="s">
        <v>447</v>
      </c>
      <c r="D657" s="2">
        <v>2</v>
      </c>
      <c r="E657" s="54"/>
      <c r="F657" s="60"/>
    </row>
    <row r="658" spans="1:6" s="9" customFormat="1" ht="11.25">
      <c r="A658" s="2" t="s">
        <v>694</v>
      </c>
      <c r="B658" s="3" t="s">
        <v>66</v>
      </c>
      <c r="C658" s="2" t="s">
        <v>447</v>
      </c>
      <c r="D658" s="2">
        <v>30</v>
      </c>
      <c r="E658" s="54"/>
      <c r="F658" s="60"/>
    </row>
    <row r="659" spans="1:6" s="9" customFormat="1" ht="11.25">
      <c r="A659" s="2" t="s">
        <v>695</v>
      </c>
      <c r="B659" s="3" t="s">
        <v>67</v>
      </c>
      <c r="C659" s="2" t="s">
        <v>447</v>
      </c>
      <c r="D659" s="2">
        <v>26</v>
      </c>
      <c r="E659" s="54"/>
      <c r="F659" s="60"/>
    </row>
    <row r="660" spans="1:6" s="9" customFormat="1" ht="11.25">
      <c r="A660" s="2" t="s">
        <v>696</v>
      </c>
      <c r="B660" s="3" t="s">
        <v>68</v>
      </c>
      <c r="C660" s="2" t="s">
        <v>447</v>
      </c>
      <c r="D660" s="2">
        <v>1</v>
      </c>
      <c r="E660" s="54"/>
      <c r="F660" s="60"/>
    </row>
    <row r="661" spans="1:6" s="9" customFormat="1" ht="11.25">
      <c r="A661" s="2" t="s">
        <v>697</v>
      </c>
      <c r="B661" s="3" t="s">
        <v>69</v>
      </c>
      <c r="C661" s="2" t="s">
        <v>447</v>
      </c>
      <c r="D661" s="2">
        <v>2</v>
      </c>
      <c r="E661" s="54"/>
      <c r="F661" s="60"/>
    </row>
    <row r="662" spans="1:6" s="9" customFormat="1" ht="11.25">
      <c r="A662" s="2" t="s">
        <v>698</v>
      </c>
      <c r="B662" s="3" t="s">
        <v>70</v>
      </c>
      <c r="C662" s="2" t="s">
        <v>447</v>
      </c>
      <c r="D662" s="2">
        <v>24</v>
      </c>
      <c r="E662" s="54"/>
      <c r="F662" s="60"/>
    </row>
    <row r="663" spans="1:6" s="9" customFormat="1" ht="11.25">
      <c r="A663" s="2" t="s">
        <v>699</v>
      </c>
      <c r="B663" s="3" t="s">
        <v>71</v>
      </c>
      <c r="C663" s="2" t="s">
        <v>447</v>
      </c>
      <c r="D663" s="2">
        <v>18</v>
      </c>
      <c r="E663" s="54"/>
      <c r="F663" s="60"/>
    </row>
    <row r="664" spans="1:6" s="9" customFormat="1" ht="11.25">
      <c r="A664" s="2" t="s">
        <v>700</v>
      </c>
      <c r="B664" s="3" t="s">
        <v>289</v>
      </c>
      <c r="C664" s="2" t="s">
        <v>447</v>
      </c>
      <c r="D664" s="2">
        <v>2</v>
      </c>
      <c r="E664" s="54"/>
      <c r="F664" s="60"/>
    </row>
    <row r="665" spans="1:6" s="9" customFormat="1" ht="11.25">
      <c r="A665" s="2" t="s">
        <v>701</v>
      </c>
      <c r="B665" s="3" t="s">
        <v>290</v>
      </c>
      <c r="C665" s="2" t="s">
        <v>447</v>
      </c>
      <c r="D665" s="2">
        <v>6</v>
      </c>
      <c r="E665" s="54"/>
      <c r="F665" s="60"/>
    </row>
    <row r="666" spans="1:6" s="9" customFormat="1" ht="11.25">
      <c r="A666" s="2" t="s">
        <v>846</v>
      </c>
      <c r="B666" s="3" t="s">
        <v>291</v>
      </c>
      <c r="C666" s="2" t="s">
        <v>447</v>
      </c>
      <c r="D666" s="2">
        <v>12</v>
      </c>
      <c r="E666" s="54"/>
      <c r="F666" s="60"/>
    </row>
    <row r="667" spans="1:6" s="9" customFormat="1" ht="11.25">
      <c r="A667" s="2" t="s">
        <v>847</v>
      </c>
      <c r="B667" s="3" t="s">
        <v>292</v>
      </c>
      <c r="C667" s="2" t="s">
        <v>447</v>
      </c>
      <c r="D667" s="2">
        <v>26</v>
      </c>
      <c r="E667" s="54"/>
      <c r="F667" s="60"/>
    </row>
    <row r="668" spans="1:6" s="9" customFormat="1" ht="11.25">
      <c r="A668" s="2" t="s">
        <v>848</v>
      </c>
      <c r="B668" s="3" t="s">
        <v>293</v>
      </c>
      <c r="C668" s="2" t="s">
        <v>447</v>
      </c>
      <c r="D668" s="2">
        <v>36</v>
      </c>
      <c r="E668" s="54"/>
      <c r="F668" s="60"/>
    </row>
    <row r="669" spans="1:6" s="9" customFormat="1" ht="11.25">
      <c r="A669" s="2" t="s">
        <v>849</v>
      </c>
      <c r="B669" s="3" t="s">
        <v>294</v>
      </c>
      <c r="C669" s="2" t="s">
        <v>447</v>
      </c>
      <c r="D669" s="2">
        <v>1</v>
      </c>
      <c r="E669" s="54"/>
      <c r="F669" s="60"/>
    </row>
    <row r="670" spans="1:6" s="9" customFormat="1" ht="11.25">
      <c r="A670" s="2" t="s">
        <v>850</v>
      </c>
      <c r="B670" s="3" t="s">
        <v>295</v>
      </c>
      <c r="C670" s="2" t="s">
        <v>447</v>
      </c>
      <c r="D670" s="2">
        <v>1</v>
      </c>
      <c r="E670" s="54"/>
      <c r="F670" s="60"/>
    </row>
    <row r="671" spans="1:6" s="9" customFormat="1" ht="11.25">
      <c r="A671" s="2" t="s">
        <v>851</v>
      </c>
      <c r="B671" s="3" t="s">
        <v>296</v>
      </c>
      <c r="C671" s="2" t="s">
        <v>447</v>
      </c>
      <c r="D671" s="2">
        <v>2</v>
      </c>
      <c r="E671" s="54"/>
      <c r="F671" s="60"/>
    </row>
    <row r="672" spans="1:6" s="9" customFormat="1" ht="11.25">
      <c r="A672" s="2" t="s">
        <v>852</v>
      </c>
      <c r="B672" s="3" t="s">
        <v>297</v>
      </c>
      <c r="C672" s="2" t="s">
        <v>447</v>
      </c>
      <c r="D672" s="2">
        <v>2</v>
      </c>
      <c r="E672" s="54"/>
      <c r="F672" s="60"/>
    </row>
    <row r="673" spans="1:6" s="9" customFormat="1" ht="11.25">
      <c r="A673" s="2" t="s">
        <v>853</v>
      </c>
      <c r="B673" s="3" t="s">
        <v>298</v>
      </c>
      <c r="C673" s="2" t="s">
        <v>447</v>
      </c>
      <c r="D673" s="2">
        <v>10</v>
      </c>
      <c r="E673" s="54"/>
      <c r="F673" s="60"/>
    </row>
    <row r="674" spans="1:6" s="9" customFormat="1" ht="11.25">
      <c r="A674" s="2" t="s">
        <v>854</v>
      </c>
      <c r="B674" s="3" t="s">
        <v>72</v>
      </c>
      <c r="C674" s="2" t="s">
        <v>447</v>
      </c>
      <c r="D674" s="2">
        <v>32</v>
      </c>
      <c r="E674" s="54"/>
      <c r="F674" s="60"/>
    </row>
    <row r="675" spans="1:6" s="9" customFormat="1" ht="11.25">
      <c r="A675" s="2" t="s">
        <v>855</v>
      </c>
      <c r="B675" s="3" t="s">
        <v>299</v>
      </c>
      <c r="C675" s="2" t="s">
        <v>447</v>
      </c>
      <c r="D675" s="2">
        <v>14</v>
      </c>
      <c r="E675" s="54"/>
      <c r="F675" s="60"/>
    </row>
    <row r="676" spans="1:6" s="9" customFormat="1" ht="11.25">
      <c r="A676" s="2" t="s">
        <v>856</v>
      </c>
      <c r="B676" s="3" t="s">
        <v>73</v>
      </c>
      <c r="C676" s="2" t="s">
        <v>447</v>
      </c>
      <c r="D676" s="2">
        <v>29</v>
      </c>
      <c r="E676" s="54"/>
      <c r="F676" s="60"/>
    </row>
    <row r="677" spans="1:6" s="9" customFormat="1" ht="11.25">
      <c r="A677" s="2" t="s">
        <v>857</v>
      </c>
      <c r="B677" s="3" t="s">
        <v>74</v>
      </c>
      <c r="C677" s="2" t="s">
        <v>447</v>
      </c>
      <c r="D677" s="2">
        <v>2</v>
      </c>
      <c r="E677" s="54"/>
      <c r="F677" s="60"/>
    </row>
    <row r="678" spans="1:6" s="9" customFormat="1" ht="11.25">
      <c r="A678" s="2" t="s">
        <v>858</v>
      </c>
      <c r="B678" s="3" t="s">
        <v>75</v>
      </c>
      <c r="C678" s="2" t="s">
        <v>447</v>
      </c>
      <c r="D678" s="2">
        <v>6</v>
      </c>
      <c r="E678" s="54"/>
      <c r="F678" s="60"/>
    </row>
    <row r="679" spans="1:6" s="9" customFormat="1" ht="11.25">
      <c r="A679" s="2" t="s">
        <v>859</v>
      </c>
      <c r="B679" s="3" t="s">
        <v>76</v>
      </c>
      <c r="C679" s="2" t="s">
        <v>447</v>
      </c>
      <c r="D679" s="2">
        <v>4</v>
      </c>
      <c r="E679" s="54"/>
      <c r="F679" s="60"/>
    </row>
    <row r="680" spans="1:6" s="9" customFormat="1" ht="11.25">
      <c r="A680" s="2" t="s">
        <v>860</v>
      </c>
      <c r="B680" s="3" t="s">
        <v>77</v>
      </c>
      <c r="C680" s="2" t="s">
        <v>447</v>
      </c>
      <c r="D680" s="2">
        <v>2</v>
      </c>
      <c r="E680" s="54"/>
      <c r="F680" s="60"/>
    </row>
    <row r="681" spans="1:6" s="9" customFormat="1" ht="11.25">
      <c r="A681" s="2" t="s">
        <v>861</v>
      </c>
      <c r="B681" s="3" t="s">
        <v>78</v>
      </c>
      <c r="C681" s="2" t="s">
        <v>447</v>
      </c>
      <c r="D681" s="2">
        <v>16</v>
      </c>
      <c r="E681" s="54"/>
      <c r="F681" s="60"/>
    </row>
    <row r="682" spans="1:6" s="9" customFormat="1" ht="11.25">
      <c r="A682" s="2" t="s">
        <v>862</v>
      </c>
      <c r="B682" s="3" t="s">
        <v>79</v>
      </c>
      <c r="C682" s="2" t="s">
        <v>447</v>
      </c>
      <c r="D682" s="2">
        <v>4</v>
      </c>
      <c r="E682" s="54"/>
      <c r="F682" s="60"/>
    </row>
    <row r="683" spans="1:6" s="9" customFormat="1" ht="11.25">
      <c r="A683" s="2" t="s">
        <v>863</v>
      </c>
      <c r="B683" s="3" t="s">
        <v>80</v>
      </c>
      <c r="C683" s="2" t="s">
        <v>447</v>
      </c>
      <c r="D683" s="2">
        <v>4</v>
      </c>
      <c r="E683" s="54"/>
      <c r="F683" s="60"/>
    </row>
    <row r="684" spans="1:6" s="9" customFormat="1" ht="22.5">
      <c r="A684" s="2" t="s">
        <v>864</v>
      </c>
      <c r="B684" s="3" t="s">
        <v>81</v>
      </c>
      <c r="C684" s="2" t="s">
        <v>447</v>
      </c>
      <c r="D684" s="2">
        <v>22</v>
      </c>
      <c r="E684" s="54"/>
      <c r="F684" s="60"/>
    </row>
    <row r="685" spans="1:6" s="9" customFormat="1" ht="22.5">
      <c r="A685" s="2" t="s">
        <v>865</v>
      </c>
      <c r="B685" s="3" t="s">
        <v>82</v>
      </c>
      <c r="C685" s="2" t="s">
        <v>447</v>
      </c>
      <c r="D685" s="2">
        <v>8</v>
      </c>
      <c r="E685" s="54"/>
      <c r="F685" s="60"/>
    </row>
    <row r="686" spans="1:6" s="9" customFormat="1" ht="22.5">
      <c r="A686" s="2" t="s">
        <v>866</v>
      </c>
      <c r="B686" s="3" t="s">
        <v>83</v>
      </c>
      <c r="C686" s="2" t="s">
        <v>447</v>
      </c>
      <c r="D686" s="2">
        <v>8</v>
      </c>
      <c r="E686" s="54"/>
      <c r="F686" s="60"/>
    </row>
    <row r="687" spans="1:6" s="9" customFormat="1" ht="22.5">
      <c r="A687" s="2" t="s">
        <v>867</v>
      </c>
      <c r="B687" s="3" t="s">
        <v>84</v>
      </c>
      <c r="C687" s="2" t="s">
        <v>447</v>
      </c>
      <c r="D687" s="2">
        <v>6</v>
      </c>
      <c r="E687" s="54"/>
      <c r="F687" s="60"/>
    </row>
    <row r="688" spans="1:6" s="9" customFormat="1" ht="22.5">
      <c r="A688" s="2" t="s">
        <v>868</v>
      </c>
      <c r="B688" s="3" t="s">
        <v>85</v>
      </c>
      <c r="C688" s="2" t="s">
        <v>447</v>
      </c>
      <c r="D688" s="2">
        <v>6</v>
      </c>
      <c r="E688" s="54"/>
      <c r="F688" s="60"/>
    </row>
    <row r="689" spans="1:6" s="9" customFormat="1" ht="11.25">
      <c r="A689" s="2" t="s">
        <v>869</v>
      </c>
      <c r="B689" s="3" t="s">
        <v>86</v>
      </c>
      <c r="C689" s="2" t="s">
        <v>447</v>
      </c>
      <c r="D689" s="2">
        <v>18</v>
      </c>
      <c r="E689" s="54"/>
      <c r="F689" s="60"/>
    </row>
    <row r="690" spans="1:6" s="9" customFormat="1" ht="11.25">
      <c r="A690" s="2"/>
      <c r="B690" s="54" t="s">
        <v>87</v>
      </c>
      <c r="C690" s="2" t="s">
        <v>13</v>
      </c>
      <c r="D690" s="2" t="s">
        <v>13</v>
      </c>
      <c r="E690" s="54"/>
      <c r="F690" s="60"/>
    </row>
    <row r="691" spans="1:6" s="9" customFormat="1" ht="11.25">
      <c r="A691" s="2" t="s">
        <v>870</v>
      </c>
      <c r="B691" s="3" t="s">
        <v>88</v>
      </c>
      <c r="C691" s="2" t="s">
        <v>13</v>
      </c>
      <c r="D691" s="2" t="s">
        <v>13</v>
      </c>
      <c r="E691" s="54"/>
      <c r="F691" s="60"/>
    </row>
    <row r="692" spans="1:6" s="9" customFormat="1" ht="11.25">
      <c r="A692" s="2" t="s">
        <v>871</v>
      </c>
      <c r="B692" s="3" t="s">
        <v>89</v>
      </c>
      <c r="C692" s="2" t="s">
        <v>460</v>
      </c>
      <c r="D692" s="2">
        <v>50</v>
      </c>
      <c r="E692" s="54"/>
      <c r="F692" s="60"/>
    </row>
    <row r="693" spans="1:6" s="9" customFormat="1" ht="11.25">
      <c r="A693" s="2" t="s">
        <v>872</v>
      </c>
      <c r="B693" s="3" t="s">
        <v>90</v>
      </c>
      <c r="C693" s="2" t="s">
        <v>460</v>
      </c>
      <c r="D693" s="2">
        <v>64</v>
      </c>
      <c r="E693" s="54"/>
      <c r="F693" s="60"/>
    </row>
    <row r="694" spans="1:6" s="9" customFormat="1" ht="11.25">
      <c r="A694" s="2" t="s">
        <v>873</v>
      </c>
      <c r="B694" s="3" t="s">
        <v>91</v>
      </c>
      <c r="C694" s="2" t="s">
        <v>460</v>
      </c>
      <c r="D694" s="2">
        <v>45</v>
      </c>
      <c r="E694" s="54"/>
      <c r="F694" s="60"/>
    </row>
    <row r="695" spans="1:6" s="9" customFormat="1" ht="11.25">
      <c r="A695" s="2" t="s">
        <v>971</v>
      </c>
      <c r="B695" s="3" t="s">
        <v>92</v>
      </c>
      <c r="C695" s="2" t="s">
        <v>460</v>
      </c>
      <c r="D695" s="2">
        <v>30</v>
      </c>
      <c r="E695" s="54"/>
      <c r="F695" s="60"/>
    </row>
    <row r="696" spans="1:6" s="9" customFormat="1" ht="11.25">
      <c r="A696" s="2" t="s">
        <v>972</v>
      </c>
      <c r="B696" s="3" t="s">
        <v>93</v>
      </c>
      <c r="C696" s="2" t="s">
        <v>460</v>
      </c>
      <c r="D696" s="2">
        <v>38</v>
      </c>
      <c r="E696" s="54"/>
      <c r="F696" s="60"/>
    </row>
    <row r="697" spans="1:6" s="9" customFormat="1" ht="11.25">
      <c r="A697" s="2" t="s">
        <v>973</v>
      </c>
      <c r="B697" s="3" t="s">
        <v>94</v>
      </c>
      <c r="C697" s="2" t="s">
        <v>95</v>
      </c>
      <c r="D697" s="2">
        <v>213</v>
      </c>
      <c r="E697" s="54"/>
      <c r="F697" s="60"/>
    </row>
    <row r="698" spans="1:6" s="9" customFormat="1" ht="11.25">
      <c r="A698" s="2"/>
      <c r="B698" s="54" t="s">
        <v>96</v>
      </c>
      <c r="C698" s="2" t="s">
        <v>13</v>
      </c>
      <c r="D698" s="2" t="s">
        <v>13</v>
      </c>
      <c r="E698" s="54"/>
      <c r="F698" s="60"/>
    </row>
    <row r="699" spans="1:6" s="9" customFormat="1" ht="11.25">
      <c r="A699" s="2" t="s">
        <v>974</v>
      </c>
      <c r="B699" s="3" t="s">
        <v>97</v>
      </c>
      <c r="C699" s="2" t="s">
        <v>447</v>
      </c>
      <c r="D699" s="2" t="s">
        <v>98</v>
      </c>
      <c r="E699" s="54"/>
      <c r="F699" s="60"/>
    </row>
    <row r="700" spans="1:6" s="9" customFormat="1" ht="11.25">
      <c r="A700" s="2"/>
      <c r="B700" s="54" t="s">
        <v>45</v>
      </c>
      <c r="C700" s="2" t="s">
        <v>13</v>
      </c>
      <c r="D700" s="2" t="s">
        <v>13</v>
      </c>
      <c r="E700" s="54"/>
      <c r="F700" s="60"/>
    </row>
    <row r="701" spans="1:6" s="9" customFormat="1" ht="11.25">
      <c r="A701" s="2"/>
      <c r="B701" s="54" t="s">
        <v>46</v>
      </c>
      <c r="C701" s="2" t="s">
        <v>13</v>
      </c>
      <c r="D701" s="2" t="s">
        <v>13</v>
      </c>
      <c r="E701" s="54"/>
      <c r="F701" s="60"/>
    </row>
    <row r="702" spans="1:6" s="9" customFormat="1" ht="22.5">
      <c r="A702" s="2" t="s">
        <v>975</v>
      </c>
      <c r="B702" s="3" t="s">
        <v>314</v>
      </c>
      <c r="C702" s="2" t="s">
        <v>460</v>
      </c>
      <c r="D702" s="2">
        <v>70</v>
      </c>
      <c r="E702" s="54"/>
      <c r="F702" s="60"/>
    </row>
    <row r="703" spans="1:6" s="9" customFormat="1" ht="22.5">
      <c r="A703" s="2" t="s">
        <v>976</v>
      </c>
      <c r="B703" s="3" t="s">
        <v>315</v>
      </c>
      <c r="C703" s="2" t="s">
        <v>460</v>
      </c>
      <c r="D703" s="2">
        <v>106</v>
      </c>
      <c r="E703" s="54"/>
      <c r="F703" s="60"/>
    </row>
    <row r="704" spans="1:6" s="9" customFormat="1" ht="22.5">
      <c r="A704" s="2" t="s">
        <v>977</v>
      </c>
      <c r="B704" s="3" t="s">
        <v>316</v>
      </c>
      <c r="C704" s="2" t="s">
        <v>460</v>
      </c>
      <c r="D704" s="2">
        <v>70</v>
      </c>
      <c r="E704" s="54"/>
      <c r="F704" s="60"/>
    </row>
    <row r="705" spans="1:6" s="9" customFormat="1" ht="33.75">
      <c r="A705" s="2" t="s">
        <v>978</v>
      </c>
      <c r="B705" s="3" t="s">
        <v>99</v>
      </c>
      <c r="C705" s="2" t="s">
        <v>460</v>
      </c>
      <c r="D705" s="2">
        <v>26</v>
      </c>
      <c r="E705" s="54"/>
      <c r="F705" s="60"/>
    </row>
    <row r="706" spans="1:6" s="9" customFormat="1" ht="33.75">
      <c r="A706" s="2" t="s">
        <v>979</v>
      </c>
      <c r="B706" s="3" t="s">
        <v>100</v>
      </c>
      <c r="C706" s="2" t="s">
        <v>460</v>
      </c>
      <c r="D706" s="2">
        <v>30</v>
      </c>
      <c r="E706" s="54"/>
      <c r="F706" s="60"/>
    </row>
    <row r="707" spans="1:6" s="9" customFormat="1" ht="33.75">
      <c r="A707" s="2" t="s">
        <v>980</v>
      </c>
      <c r="B707" s="3" t="s">
        <v>101</v>
      </c>
      <c r="C707" s="2" t="s">
        <v>460</v>
      </c>
      <c r="D707" s="2">
        <v>55</v>
      </c>
      <c r="E707" s="54"/>
      <c r="F707" s="60"/>
    </row>
    <row r="708" spans="1:6" s="9" customFormat="1" ht="33.75">
      <c r="A708" s="2" t="s">
        <v>981</v>
      </c>
      <c r="B708" s="3" t="s">
        <v>102</v>
      </c>
      <c r="C708" s="2" t="s">
        <v>460</v>
      </c>
      <c r="D708" s="2">
        <v>72</v>
      </c>
      <c r="E708" s="54"/>
      <c r="F708" s="60"/>
    </row>
    <row r="709" spans="1:6" s="9" customFormat="1" ht="33" customHeight="1">
      <c r="A709" s="2" t="s">
        <v>982</v>
      </c>
      <c r="B709" s="3" t="s">
        <v>103</v>
      </c>
      <c r="C709" s="2" t="s">
        <v>460</v>
      </c>
      <c r="D709" s="2">
        <v>50</v>
      </c>
      <c r="E709" s="54"/>
      <c r="F709" s="60"/>
    </row>
    <row r="710" spans="1:6" s="9" customFormat="1" ht="11.25">
      <c r="A710" s="2"/>
      <c r="B710" s="54" t="s">
        <v>52</v>
      </c>
      <c r="C710" s="2" t="s">
        <v>13</v>
      </c>
      <c r="D710" s="2" t="s">
        <v>13</v>
      </c>
      <c r="E710" s="54"/>
      <c r="F710" s="60"/>
    </row>
    <row r="711" spans="1:6" s="9" customFormat="1" ht="22.5">
      <c r="A711" s="2" t="s">
        <v>983</v>
      </c>
      <c r="B711" s="3" t="s">
        <v>53</v>
      </c>
      <c r="C711" s="2" t="s">
        <v>447</v>
      </c>
      <c r="D711" s="2">
        <v>29</v>
      </c>
      <c r="E711" s="54"/>
      <c r="F711" s="60"/>
    </row>
    <row r="712" spans="1:6" s="9" customFormat="1" ht="22.5">
      <c r="A712" s="2" t="s">
        <v>984</v>
      </c>
      <c r="B712" s="3" t="s">
        <v>54</v>
      </c>
      <c r="C712" s="2" t="s">
        <v>447</v>
      </c>
      <c r="D712" s="2">
        <v>9</v>
      </c>
      <c r="E712" s="54"/>
      <c r="F712" s="60"/>
    </row>
    <row r="713" spans="1:6" s="9" customFormat="1" ht="22.5">
      <c r="A713" s="2" t="s">
        <v>985</v>
      </c>
      <c r="B713" s="3" t="s">
        <v>55</v>
      </c>
      <c r="C713" s="2" t="s">
        <v>447</v>
      </c>
      <c r="D713" s="2">
        <v>2</v>
      </c>
      <c r="E713" s="54"/>
      <c r="F713" s="60"/>
    </row>
    <row r="714" spans="1:6" s="9" customFormat="1" ht="22.5">
      <c r="A714" s="2" t="s">
        <v>986</v>
      </c>
      <c r="B714" s="3" t="s">
        <v>56</v>
      </c>
      <c r="C714" s="2" t="s">
        <v>447</v>
      </c>
      <c r="D714" s="2">
        <v>1</v>
      </c>
      <c r="E714" s="54"/>
      <c r="F714" s="60"/>
    </row>
    <row r="715" spans="1:6" s="9" customFormat="1" ht="22.5">
      <c r="A715" s="2" t="s">
        <v>987</v>
      </c>
      <c r="B715" s="3" t="s">
        <v>57</v>
      </c>
      <c r="C715" s="2" t="s">
        <v>447</v>
      </c>
      <c r="D715" s="2">
        <v>1</v>
      </c>
      <c r="E715" s="54"/>
      <c r="F715" s="60"/>
    </row>
    <row r="716" spans="1:6" s="9" customFormat="1" ht="22.5">
      <c r="A716" s="2" t="s">
        <v>988</v>
      </c>
      <c r="B716" s="3" t="s">
        <v>58</v>
      </c>
      <c r="C716" s="2" t="s">
        <v>447</v>
      </c>
      <c r="D716" s="2">
        <v>1</v>
      </c>
      <c r="E716" s="54"/>
      <c r="F716" s="60"/>
    </row>
    <row r="717" spans="1:6" s="9" customFormat="1" ht="11.25">
      <c r="A717" s="2" t="s">
        <v>989</v>
      </c>
      <c r="B717" s="3" t="s">
        <v>104</v>
      </c>
      <c r="C717" s="2" t="s">
        <v>447</v>
      </c>
      <c r="D717" s="2">
        <v>1</v>
      </c>
      <c r="E717" s="54"/>
      <c r="F717" s="60"/>
    </row>
    <row r="718" spans="1:6" s="9" customFormat="1" ht="11.25">
      <c r="A718" s="2" t="s">
        <v>990</v>
      </c>
      <c r="B718" s="3" t="s">
        <v>105</v>
      </c>
      <c r="C718" s="2" t="s">
        <v>447</v>
      </c>
      <c r="D718" s="2">
        <v>1</v>
      </c>
      <c r="E718" s="54"/>
      <c r="F718" s="60"/>
    </row>
    <row r="719" spans="1:6" s="9" customFormat="1" ht="11.25">
      <c r="A719" s="2" t="s">
        <v>991</v>
      </c>
      <c r="B719" s="3" t="s">
        <v>106</v>
      </c>
      <c r="C719" s="2" t="s">
        <v>447</v>
      </c>
      <c r="D719" s="2">
        <v>3</v>
      </c>
      <c r="E719" s="54"/>
      <c r="F719" s="60"/>
    </row>
    <row r="720" spans="1:6" s="9" customFormat="1" ht="11.25">
      <c r="A720" s="2" t="s">
        <v>992</v>
      </c>
      <c r="B720" s="3" t="s">
        <v>107</v>
      </c>
      <c r="C720" s="2" t="s">
        <v>447</v>
      </c>
      <c r="D720" s="2">
        <v>2</v>
      </c>
      <c r="E720" s="54"/>
      <c r="F720" s="60"/>
    </row>
    <row r="721" spans="1:6" s="9" customFormat="1" ht="11.25">
      <c r="A721" s="2" t="s">
        <v>993</v>
      </c>
      <c r="B721" s="3" t="s">
        <v>108</v>
      </c>
      <c r="C721" s="2" t="s">
        <v>447</v>
      </c>
      <c r="D721" s="2">
        <v>1</v>
      </c>
      <c r="E721" s="54"/>
      <c r="F721" s="60"/>
    </row>
    <row r="722" spans="1:6" s="9" customFormat="1" ht="11.25">
      <c r="A722" s="2" t="s">
        <v>994</v>
      </c>
      <c r="B722" s="3" t="s">
        <v>109</v>
      </c>
      <c r="C722" s="2" t="s">
        <v>447</v>
      </c>
      <c r="D722" s="2">
        <v>3</v>
      </c>
      <c r="E722" s="54"/>
      <c r="F722" s="60"/>
    </row>
    <row r="723" spans="1:6" s="9" customFormat="1" ht="11.25">
      <c r="A723" s="2" t="s">
        <v>995</v>
      </c>
      <c r="B723" s="3" t="s">
        <v>110</v>
      </c>
      <c r="C723" s="2" t="s">
        <v>447</v>
      </c>
      <c r="D723" s="2">
        <v>3</v>
      </c>
      <c r="E723" s="54"/>
      <c r="F723" s="60"/>
    </row>
    <row r="724" spans="1:6" s="9" customFormat="1" ht="11.25">
      <c r="A724" s="2" t="s">
        <v>996</v>
      </c>
      <c r="B724" s="3" t="s">
        <v>110</v>
      </c>
      <c r="C724" s="2" t="s">
        <v>447</v>
      </c>
      <c r="D724" s="2">
        <v>2</v>
      </c>
      <c r="E724" s="54"/>
      <c r="F724" s="60"/>
    </row>
    <row r="725" spans="1:6" s="9" customFormat="1" ht="11.25">
      <c r="A725" s="2" t="s">
        <v>997</v>
      </c>
      <c r="B725" s="3" t="s">
        <v>111</v>
      </c>
      <c r="C725" s="2" t="s">
        <v>447</v>
      </c>
      <c r="D725" s="2">
        <v>32</v>
      </c>
      <c r="E725" s="54"/>
      <c r="F725" s="60"/>
    </row>
    <row r="726" spans="1:6" s="9" customFormat="1" ht="11.25">
      <c r="A726" s="2" t="s">
        <v>170</v>
      </c>
      <c r="B726" s="3" t="s">
        <v>112</v>
      </c>
      <c r="C726" s="2" t="s">
        <v>447</v>
      </c>
      <c r="D726" s="2">
        <v>28</v>
      </c>
      <c r="E726" s="54"/>
      <c r="F726" s="60"/>
    </row>
    <row r="727" spans="1:6" s="9" customFormat="1" ht="11.25">
      <c r="A727" s="2" t="s">
        <v>171</v>
      </c>
      <c r="B727" s="3" t="s">
        <v>113</v>
      </c>
      <c r="C727" s="2" t="s">
        <v>447</v>
      </c>
      <c r="D727" s="2">
        <v>1</v>
      </c>
      <c r="E727" s="54"/>
      <c r="F727" s="60"/>
    </row>
    <row r="728" spans="1:6" s="9" customFormat="1" ht="11.25">
      <c r="A728" s="2" t="s">
        <v>172</v>
      </c>
      <c r="B728" s="3" t="s">
        <v>114</v>
      </c>
      <c r="C728" s="2" t="s">
        <v>447</v>
      </c>
      <c r="D728" s="2">
        <v>6</v>
      </c>
      <c r="E728" s="54"/>
      <c r="F728" s="60"/>
    </row>
    <row r="729" spans="1:6" s="9" customFormat="1" ht="11.25">
      <c r="A729" s="2" t="s">
        <v>173</v>
      </c>
      <c r="B729" s="3" t="s">
        <v>115</v>
      </c>
      <c r="C729" s="2" t="s">
        <v>447</v>
      </c>
      <c r="D729" s="2">
        <v>28</v>
      </c>
      <c r="E729" s="54"/>
      <c r="F729" s="60"/>
    </row>
    <row r="730" spans="1:6" s="9" customFormat="1" ht="11.25">
      <c r="A730" s="2" t="s">
        <v>174</v>
      </c>
      <c r="B730" s="3" t="s">
        <v>116</v>
      </c>
      <c r="C730" s="2" t="s">
        <v>447</v>
      </c>
      <c r="D730" s="2">
        <v>20</v>
      </c>
      <c r="E730" s="54"/>
      <c r="F730" s="60"/>
    </row>
    <row r="731" spans="1:6" s="9" customFormat="1" ht="11.25">
      <c r="A731" s="2" t="s">
        <v>175</v>
      </c>
      <c r="B731" s="3" t="s">
        <v>300</v>
      </c>
      <c r="C731" s="2" t="s">
        <v>447</v>
      </c>
      <c r="D731" s="2">
        <v>2</v>
      </c>
      <c r="E731" s="54"/>
      <c r="F731" s="60"/>
    </row>
    <row r="732" spans="1:6" s="9" customFormat="1" ht="11.25">
      <c r="A732" s="2" t="s">
        <v>176</v>
      </c>
      <c r="B732" s="3" t="s">
        <v>301</v>
      </c>
      <c r="C732" s="2" t="s">
        <v>447</v>
      </c>
      <c r="D732" s="2">
        <v>12</v>
      </c>
      <c r="E732" s="54"/>
      <c r="F732" s="60"/>
    </row>
    <row r="733" spans="1:6" s="9" customFormat="1" ht="11.25">
      <c r="A733" s="2" t="s">
        <v>177</v>
      </c>
      <c r="B733" s="3" t="s">
        <v>302</v>
      </c>
      <c r="C733" s="2" t="s">
        <v>447</v>
      </c>
      <c r="D733" s="2">
        <v>16</v>
      </c>
      <c r="E733" s="54"/>
      <c r="F733" s="60"/>
    </row>
    <row r="734" spans="1:6" s="9" customFormat="1" ht="11.25">
      <c r="A734" s="2" t="s">
        <v>178</v>
      </c>
      <c r="B734" s="3" t="s">
        <v>303</v>
      </c>
      <c r="C734" s="2" t="s">
        <v>447</v>
      </c>
      <c r="D734" s="2">
        <v>32</v>
      </c>
      <c r="E734" s="54"/>
      <c r="F734" s="60"/>
    </row>
    <row r="735" spans="1:6" s="9" customFormat="1" ht="11.25">
      <c r="A735" s="2" t="s">
        <v>179</v>
      </c>
      <c r="B735" s="3" t="s">
        <v>304</v>
      </c>
      <c r="C735" s="2" t="s">
        <v>447</v>
      </c>
      <c r="D735" s="2">
        <v>44</v>
      </c>
      <c r="E735" s="54"/>
      <c r="F735" s="60"/>
    </row>
    <row r="736" spans="1:6" s="9" customFormat="1" ht="11.25">
      <c r="A736" s="2" t="s">
        <v>180</v>
      </c>
      <c r="B736" s="3" t="s">
        <v>305</v>
      </c>
      <c r="C736" s="2" t="s">
        <v>447</v>
      </c>
      <c r="D736" s="2">
        <v>1</v>
      </c>
      <c r="E736" s="54"/>
      <c r="F736" s="60"/>
    </row>
    <row r="737" spans="1:6" s="9" customFormat="1" ht="11.25">
      <c r="A737" s="2" t="s">
        <v>181</v>
      </c>
      <c r="B737" s="3" t="s">
        <v>306</v>
      </c>
      <c r="C737" s="2" t="s">
        <v>447</v>
      </c>
      <c r="D737" s="2">
        <v>4</v>
      </c>
      <c r="E737" s="54"/>
      <c r="F737" s="60"/>
    </row>
    <row r="738" spans="1:6" s="9" customFormat="1" ht="11.25">
      <c r="A738" s="2" t="s">
        <v>182</v>
      </c>
      <c r="B738" s="3" t="s">
        <v>307</v>
      </c>
      <c r="C738" s="2" t="s">
        <v>447</v>
      </c>
      <c r="D738" s="2">
        <v>8</v>
      </c>
      <c r="E738" s="54"/>
      <c r="F738" s="60"/>
    </row>
    <row r="739" spans="1:6" s="9" customFormat="1" ht="11.25">
      <c r="A739" s="2" t="s">
        <v>183</v>
      </c>
      <c r="B739" s="3" t="s">
        <v>308</v>
      </c>
      <c r="C739" s="2" t="s">
        <v>447</v>
      </c>
      <c r="D739" s="2">
        <v>6</v>
      </c>
      <c r="E739" s="54"/>
      <c r="F739" s="60"/>
    </row>
    <row r="740" spans="1:6" s="9" customFormat="1" ht="11.25">
      <c r="A740" s="2" t="s">
        <v>184</v>
      </c>
      <c r="B740" s="3" t="s">
        <v>309</v>
      </c>
      <c r="C740" s="2" t="s">
        <v>447</v>
      </c>
      <c r="D740" s="2">
        <v>14</v>
      </c>
      <c r="E740" s="54"/>
      <c r="F740" s="60"/>
    </row>
    <row r="741" spans="1:6" s="9" customFormat="1" ht="11.25">
      <c r="A741" s="2" t="s">
        <v>185</v>
      </c>
      <c r="B741" s="3" t="s">
        <v>72</v>
      </c>
      <c r="C741" s="2" t="s">
        <v>447</v>
      </c>
      <c r="D741" s="2">
        <v>48</v>
      </c>
      <c r="E741" s="54"/>
      <c r="F741" s="60"/>
    </row>
    <row r="742" spans="1:6" s="9" customFormat="1" ht="11.25">
      <c r="A742" s="2" t="s">
        <v>186</v>
      </c>
      <c r="B742" s="3" t="s">
        <v>75</v>
      </c>
      <c r="C742" s="2" t="s">
        <v>447</v>
      </c>
      <c r="D742" s="2">
        <v>8</v>
      </c>
      <c r="E742" s="54"/>
      <c r="F742" s="60"/>
    </row>
    <row r="743" spans="1:6" s="9" customFormat="1" ht="11.25">
      <c r="A743" s="2" t="s">
        <v>187</v>
      </c>
      <c r="B743" s="3" t="s">
        <v>76</v>
      </c>
      <c r="C743" s="2" t="s">
        <v>447</v>
      </c>
      <c r="D743" s="2">
        <v>6</v>
      </c>
      <c r="E743" s="54"/>
      <c r="F743" s="60"/>
    </row>
    <row r="744" spans="1:6" s="9" customFormat="1" ht="11.25">
      <c r="A744" s="2" t="s">
        <v>188</v>
      </c>
      <c r="B744" s="3" t="s">
        <v>77</v>
      </c>
      <c r="C744" s="2" t="s">
        <v>447</v>
      </c>
      <c r="D744" s="2">
        <v>2</v>
      </c>
      <c r="E744" s="54"/>
      <c r="F744" s="60"/>
    </row>
    <row r="745" spans="1:6" s="9" customFormat="1" ht="11.25">
      <c r="A745" s="2" t="s">
        <v>189</v>
      </c>
      <c r="B745" s="3" t="s">
        <v>78</v>
      </c>
      <c r="C745" s="2" t="s">
        <v>447</v>
      </c>
      <c r="D745" s="2">
        <v>24</v>
      </c>
      <c r="E745" s="54"/>
      <c r="F745" s="60"/>
    </row>
    <row r="746" spans="1:6" s="9" customFormat="1" ht="11.25">
      <c r="A746" s="2" t="s">
        <v>190</v>
      </c>
      <c r="B746" s="3" t="s">
        <v>79</v>
      </c>
      <c r="C746" s="2" t="s">
        <v>447</v>
      </c>
      <c r="D746" s="2">
        <v>12</v>
      </c>
      <c r="E746" s="54"/>
      <c r="F746" s="60"/>
    </row>
    <row r="747" spans="1:6" s="9" customFormat="1" ht="11.25">
      <c r="A747" s="2" t="s">
        <v>191</v>
      </c>
      <c r="B747" s="3" t="s">
        <v>80</v>
      </c>
      <c r="C747" s="2" t="s">
        <v>447</v>
      </c>
      <c r="D747" s="2">
        <v>6</v>
      </c>
      <c r="E747" s="54"/>
      <c r="F747" s="60"/>
    </row>
    <row r="748" spans="1:6" s="9" customFormat="1" ht="22.5">
      <c r="A748" s="2" t="s">
        <v>192</v>
      </c>
      <c r="B748" s="3" t="s">
        <v>81</v>
      </c>
      <c r="C748" s="2" t="s">
        <v>447</v>
      </c>
      <c r="D748" s="2">
        <v>48</v>
      </c>
      <c r="E748" s="54"/>
      <c r="F748" s="60"/>
    </row>
    <row r="749" spans="1:6" s="9" customFormat="1" ht="22.5">
      <c r="A749" s="2" t="s">
        <v>193</v>
      </c>
      <c r="B749" s="3" t="s">
        <v>82</v>
      </c>
      <c r="C749" s="2" t="s">
        <v>447</v>
      </c>
      <c r="D749" s="2">
        <v>16</v>
      </c>
      <c r="E749" s="54"/>
      <c r="F749" s="60"/>
    </row>
    <row r="750" spans="1:6" s="9" customFormat="1" ht="22.5">
      <c r="A750" s="2" t="s">
        <v>194</v>
      </c>
      <c r="B750" s="3" t="s">
        <v>83</v>
      </c>
      <c r="C750" s="2" t="s">
        <v>447</v>
      </c>
      <c r="D750" s="2">
        <v>16</v>
      </c>
      <c r="E750" s="54"/>
      <c r="F750" s="60"/>
    </row>
    <row r="751" spans="1:6" s="9" customFormat="1" ht="22.5">
      <c r="A751" s="2" t="s">
        <v>195</v>
      </c>
      <c r="B751" s="3" t="s">
        <v>84</v>
      </c>
      <c r="C751" s="2" t="s">
        <v>447</v>
      </c>
      <c r="D751" s="2">
        <v>12</v>
      </c>
      <c r="E751" s="54"/>
      <c r="F751" s="60"/>
    </row>
    <row r="752" spans="1:6" s="9" customFormat="1" ht="22.5">
      <c r="A752" s="2" t="s">
        <v>196</v>
      </c>
      <c r="B752" s="3" t="s">
        <v>85</v>
      </c>
      <c r="C752" s="2" t="s">
        <v>447</v>
      </c>
      <c r="D752" s="2">
        <v>6</v>
      </c>
      <c r="E752" s="54"/>
      <c r="F752" s="60"/>
    </row>
    <row r="753" spans="1:6" s="9" customFormat="1" ht="22.5">
      <c r="A753" s="2" t="s">
        <v>197</v>
      </c>
      <c r="B753" s="3" t="s">
        <v>117</v>
      </c>
      <c r="C753" s="2" t="s">
        <v>447</v>
      </c>
      <c r="D753" s="2" t="s">
        <v>118</v>
      </c>
      <c r="E753" s="54"/>
      <c r="F753" s="60"/>
    </row>
    <row r="754" spans="1:6" s="9" customFormat="1" ht="11.25">
      <c r="A754" s="2"/>
      <c r="B754" s="54" t="s">
        <v>87</v>
      </c>
      <c r="C754" s="2" t="s">
        <v>13</v>
      </c>
      <c r="D754" s="2" t="s">
        <v>13</v>
      </c>
      <c r="E754" s="54"/>
      <c r="F754" s="60"/>
    </row>
    <row r="755" spans="1:6" s="9" customFormat="1" ht="11.25">
      <c r="A755" s="2" t="s">
        <v>198</v>
      </c>
      <c r="B755" s="3" t="s">
        <v>88</v>
      </c>
      <c r="C755" s="2" t="s">
        <v>13</v>
      </c>
      <c r="D755" s="2" t="s">
        <v>13</v>
      </c>
      <c r="E755" s="54"/>
      <c r="F755" s="60"/>
    </row>
    <row r="756" spans="1:6" s="9" customFormat="1" ht="11.25">
      <c r="A756" s="2" t="s">
        <v>199</v>
      </c>
      <c r="B756" s="3" t="s">
        <v>89</v>
      </c>
      <c r="C756" s="2" t="s">
        <v>460</v>
      </c>
      <c r="D756" s="2">
        <v>50</v>
      </c>
      <c r="E756" s="54"/>
      <c r="F756" s="60"/>
    </row>
    <row r="757" spans="1:6" s="9" customFormat="1" ht="11.25">
      <c r="A757" s="2" t="s">
        <v>200</v>
      </c>
      <c r="B757" s="3" t="s">
        <v>90</v>
      </c>
      <c r="C757" s="2" t="s">
        <v>460</v>
      </c>
      <c r="D757" s="2">
        <v>72</v>
      </c>
      <c r="E757" s="54"/>
      <c r="F757" s="60"/>
    </row>
    <row r="758" spans="1:6" s="9" customFormat="1" ht="11.25">
      <c r="A758" s="2" t="s">
        <v>201</v>
      </c>
      <c r="B758" s="3" t="s">
        <v>91</v>
      </c>
      <c r="C758" s="2" t="s">
        <v>460</v>
      </c>
      <c r="D758" s="2">
        <v>55</v>
      </c>
      <c r="E758" s="54"/>
      <c r="F758" s="60"/>
    </row>
    <row r="759" spans="1:6" s="9" customFormat="1" ht="11.25">
      <c r="A759" s="2" t="s">
        <v>202</v>
      </c>
      <c r="B759" s="3" t="s">
        <v>92</v>
      </c>
      <c r="C759" s="2" t="s">
        <v>460</v>
      </c>
      <c r="D759" s="2">
        <v>30</v>
      </c>
      <c r="E759" s="54"/>
      <c r="F759" s="60"/>
    </row>
    <row r="760" spans="1:6" s="9" customFormat="1" ht="11.25">
      <c r="A760" s="2" t="s">
        <v>203</v>
      </c>
      <c r="B760" s="3" t="s">
        <v>93</v>
      </c>
      <c r="C760" s="2" t="s">
        <v>460</v>
      </c>
      <c r="D760" s="2">
        <v>26</v>
      </c>
      <c r="E760" s="54"/>
      <c r="F760" s="60"/>
    </row>
    <row r="761" spans="1:6" s="9" customFormat="1" ht="11.25">
      <c r="A761" s="2" t="s">
        <v>204</v>
      </c>
      <c r="B761" s="3" t="s">
        <v>94</v>
      </c>
      <c r="C761" s="2" t="s">
        <v>95</v>
      </c>
      <c r="D761" s="2" t="s">
        <v>119</v>
      </c>
      <c r="E761" s="54"/>
      <c r="F761" s="60"/>
    </row>
    <row r="762" spans="1:6" s="9" customFormat="1" ht="11.25">
      <c r="A762" s="2"/>
      <c r="B762" s="54" t="s">
        <v>96</v>
      </c>
      <c r="C762" s="2" t="s">
        <v>13</v>
      </c>
      <c r="D762" s="2" t="s">
        <v>13</v>
      </c>
      <c r="E762" s="54"/>
      <c r="F762" s="60"/>
    </row>
    <row r="763" spans="1:6" s="9" customFormat="1" ht="11.25">
      <c r="A763" s="2" t="s">
        <v>205</v>
      </c>
      <c r="B763" s="3" t="s">
        <v>97</v>
      </c>
      <c r="C763" s="2" t="s">
        <v>447</v>
      </c>
      <c r="D763" s="2" t="s">
        <v>120</v>
      </c>
      <c r="E763" s="54"/>
      <c r="F763" s="60"/>
    </row>
    <row r="764" spans="1:6" s="9" customFormat="1" ht="21">
      <c r="A764" s="2"/>
      <c r="B764" s="54" t="s">
        <v>121</v>
      </c>
      <c r="C764" s="2" t="s">
        <v>13</v>
      </c>
      <c r="D764" s="2" t="s">
        <v>13</v>
      </c>
      <c r="E764" s="54"/>
      <c r="F764" s="60"/>
    </row>
    <row r="765" spans="1:6" s="9" customFormat="1" ht="11.25">
      <c r="A765" s="2"/>
      <c r="B765" s="54" t="s">
        <v>122</v>
      </c>
      <c r="C765" s="2" t="s">
        <v>13</v>
      </c>
      <c r="D765" s="2" t="s">
        <v>13</v>
      </c>
      <c r="E765" s="54"/>
      <c r="F765" s="60"/>
    </row>
    <row r="766" spans="1:6" s="9" customFormat="1" ht="22.5">
      <c r="A766" s="2" t="s">
        <v>206</v>
      </c>
      <c r="B766" s="3" t="s">
        <v>123</v>
      </c>
      <c r="C766" s="2" t="s">
        <v>797</v>
      </c>
      <c r="D766" s="2">
        <v>12</v>
      </c>
      <c r="E766" s="54"/>
      <c r="F766" s="60"/>
    </row>
    <row r="767" spans="1:6" s="9" customFormat="1" ht="22.5">
      <c r="A767" s="2" t="s">
        <v>207</v>
      </c>
      <c r="B767" s="3" t="s">
        <v>317</v>
      </c>
      <c r="C767" s="2" t="s">
        <v>447</v>
      </c>
      <c r="D767" s="2">
        <v>1</v>
      </c>
      <c r="E767" s="54"/>
      <c r="F767" s="60"/>
    </row>
    <row r="768" spans="1:6" s="9" customFormat="1" ht="11.25">
      <c r="A768" s="2" t="s">
        <v>208</v>
      </c>
      <c r="B768" s="3" t="s">
        <v>318</v>
      </c>
      <c r="C768" s="2" t="s">
        <v>447</v>
      </c>
      <c r="D768" s="2">
        <v>1</v>
      </c>
      <c r="E768" s="54"/>
      <c r="F768" s="60"/>
    </row>
    <row r="769" spans="1:6" s="9" customFormat="1" ht="11.25">
      <c r="A769" s="2" t="s">
        <v>209</v>
      </c>
      <c r="B769" s="3" t="s">
        <v>319</v>
      </c>
      <c r="C769" s="2" t="s">
        <v>447</v>
      </c>
      <c r="D769" s="2">
        <v>1</v>
      </c>
      <c r="E769" s="54"/>
      <c r="F769" s="60"/>
    </row>
    <row r="770" spans="1:6" s="9" customFormat="1" ht="11.25">
      <c r="A770" s="2" t="s">
        <v>210</v>
      </c>
      <c r="B770" s="3" t="s">
        <v>124</v>
      </c>
      <c r="C770" s="2" t="s">
        <v>447</v>
      </c>
      <c r="D770" s="2">
        <v>1</v>
      </c>
      <c r="E770" s="54"/>
      <c r="F770" s="60"/>
    </row>
    <row r="771" spans="1:6" s="9" customFormat="1" ht="11.25">
      <c r="A771" s="2" t="s">
        <v>211</v>
      </c>
      <c r="B771" s="3" t="s">
        <v>125</v>
      </c>
      <c r="C771" s="2" t="s">
        <v>447</v>
      </c>
      <c r="D771" s="2">
        <v>2</v>
      </c>
      <c r="E771" s="54"/>
      <c r="F771" s="60"/>
    </row>
    <row r="772" spans="1:6" s="9" customFormat="1" ht="11.25">
      <c r="A772" s="2"/>
      <c r="B772" s="3" t="s">
        <v>126</v>
      </c>
      <c r="C772" s="2" t="s">
        <v>13</v>
      </c>
      <c r="D772" s="2" t="s">
        <v>13</v>
      </c>
      <c r="E772" s="54"/>
      <c r="F772" s="60"/>
    </row>
    <row r="773" spans="1:6" s="9" customFormat="1" ht="11.25">
      <c r="A773" s="2" t="s">
        <v>212</v>
      </c>
      <c r="B773" s="3" t="s">
        <v>127</v>
      </c>
      <c r="C773" s="2" t="s">
        <v>447</v>
      </c>
      <c r="D773" s="2">
        <v>8</v>
      </c>
      <c r="E773" s="54"/>
      <c r="F773" s="60"/>
    </row>
    <row r="774" spans="1:6" s="9" customFormat="1" ht="11.25">
      <c r="A774" s="2" t="s">
        <v>213</v>
      </c>
      <c r="B774" s="3" t="s">
        <v>128</v>
      </c>
      <c r="C774" s="2" t="s">
        <v>447</v>
      </c>
      <c r="D774" s="2">
        <v>10</v>
      </c>
      <c r="E774" s="54"/>
      <c r="F774" s="60"/>
    </row>
    <row r="775" spans="1:6" s="9" customFormat="1" ht="11.25">
      <c r="A775" s="2"/>
      <c r="B775" s="54" t="s">
        <v>46</v>
      </c>
      <c r="C775" s="2" t="s">
        <v>13</v>
      </c>
      <c r="D775" s="2" t="s">
        <v>13</v>
      </c>
      <c r="E775" s="54"/>
      <c r="F775" s="60"/>
    </row>
    <row r="776" spans="1:6" s="9" customFormat="1" ht="22.5">
      <c r="A776" s="2" t="s">
        <v>214</v>
      </c>
      <c r="B776" s="3" t="s">
        <v>129</v>
      </c>
      <c r="C776" s="2" t="s">
        <v>460</v>
      </c>
      <c r="D776" s="2">
        <v>360</v>
      </c>
      <c r="E776" s="54"/>
      <c r="F776" s="60"/>
    </row>
    <row r="777" spans="1:6" s="9" customFormat="1" ht="11.25">
      <c r="A777" s="2"/>
      <c r="B777" s="54" t="s">
        <v>52</v>
      </c>
      <c r="C777" s="2" t="s">
        <v>13</v>
      </c>
      <c r="D777" s="2" t="s">
        <v>13</v>
      </c>
      <c r="E777" s="54"/>
      <c r="F777" s="60"/>
    </row>
    <row r="778" spans="1:6" s="9" customFormat="1" ht="11.25">
      <c r="A778" s="2" t="s">
        <v>215</v>
      </c>
      <c r="B778" s="3" t="s">
        <v>130</v>
      </c>
      <c r="C778" s="2" t="s">
        <v>447</v>
      </c>
      <c r="D778" s="2">
        <v>3</v>
      </c>
      <c r="E778" s="54"/>
      <c r="F778" s="60"/>
    </row>
    <row r="779" spans="1:6" s="9" customFormat="1" ht="11.25">
      <c r="A779" s="2" t="s">
        <v>216</v>
      </c>
      <c r="B779" s="3" t="s">
        <v>131</v>
      </c>
      <c r="C779" s="2" t="s">
        <v>447</v>
      </c>
      <c r="D779" s="2">
        <v>6</v>
      </c>
      <c r="E779" s="54"/>
      <c r="F779" s="60"/>
    </row>
    <row r="780" spans="1:6" s="9" customFormat="1" ht="11.25">
      <c r="A780" s="2" t="s">
        <v>217</v>
      </c>
      <c r="B780" s="3" t="s">
        <v>132</v>
      </c>
      <c r="C780" s="2" t="s">
        <v>447</v>
      </c>
      <c r="D780" s="2">
        <v>16</v>
      </c>
      <c r="E780" s="54"/>
      <c r="F780" s="60"/>
    </row>
    <row r="781" spans="1:6" s="9" customFormat="1" ht="11.25">
      <c r="A781" s="2" t="s">
        <v>218</v>
      </c>
      <c r="B781" s="3" t="s">
        <v>310</v>
      </c>
      <c r="C781" s="2" t="s">
        <v>447</v>
      </c>
      <c r="D781" s="2">
        <v>56</v>
      </c>
      <c r="E781" s="54"/>
      <c r="F781" s="60"/>
    </row>
    <row r="782" spans="1:6" s="9" customFormat="1" ht="11.25">
      <c r="A782" s="2" t="s">
        <v>219</v>
      </c>
      <c r="B782" s="3" t="s">
        <v>133</v>
      </c>
      <c r="C782" s="2" t="s">
        <v>134</v>
      </c>
      <c r="D782" s="2" t="s">
        <v>135</v>
      </c>
      <c r="E782" s="54"/>
      <c r="F782" s="60"/>
    </row>
    <row r="783" spans="1:6" s="9" customFormat="1" ht="11.25">
      <c r="A783" s="2" t="s">
        <v>220</v>
      </c>
      <c r="B783" s="3" t="s">
        <v>136</v>
      </c>
      <c r="C783" s="2" t="s">
        <v>134</v>
      </c>
      <c r="D783" s="2" t="s">
        <v>137</v>
      </c>
      <c r="E783" s="54"/>
      <c r="F783" s="60"/>
    </row>
    <row r="784" spans="1:6" s="9" customFormat="1" ht="33.75">
      <c r="A784" s="2" t="s">
        <v>221</v>
      </c>
      <c r="B784" s="3" t="s">
        <v>138</v>
      </c>
      <c r="C784" s="2" t="s">
        <v>447</v>
      </c>
      <c r="D784" s="2">
        <v>240</v>
      </c>
      <c r="E784" s="54"/>
      <c r="F784" s="60"/>
    </row>
    <row r="785" spans="1:6" s="63" customFormat="1" ht="11.25">
      <c r="A785" s="2"/>
      <c r="B785" s="54" t="s">
        <v>139</v>
      </c>
      <c r="C785" s="65" t="s">
        <v>13</v>
      </c>
      <c r="D785" s="65" t="s">
        <v>13</v>
      </c>
      <c r="E785" s="54"/>
      <c r="F785" s="62"/>
    </row>
    <row r="786" spans="1:6" s="63" customFormat="1" ht="11.25">
      <c r="A786" s="2"/>
      <c r="B786" s="54" t="s">
        <v>46</v>
      </c>
      <c r="C786" s="65" t="s">
        <v>13</v>
      </c>
      <c r="D786" s="65" t="s">
        <v>13</v>
      </c>
      <c r="E786" s="54"/>
      <c r="F786" s="62"/>
    </row>
    <row r="787" spans="1:6" s="9" customFormat="1" ht="11.25">
      <c r="A787" s="2" t="s">
        <v>222</v>
      </c>
      <c r="B787" s="3" t="s">
        <v>320</v>
      </c>
      <c r="C787" s="2" t="s">
        <v>447</v>
      </c>
      <c r="D787" s="2">
        <v>2</v>
      </c>
      <c r="E787" s="54"/>
      <c r="F787" s="60"/>
    </row>
    <row r="788" spans="1:6" s="9" customFormat="1" ht="11.25">
      <c r="A788" s="2" t="s">
        <v>223</v>
      </c>
      <c r="B788" s="3" t="s">
        <v>321</v>
      </c>
      <c r="C788" s="2" t="s">
        <v>447</v>
      </c>
      <c r="D788" s="2">
        <v>2</v>
      </c>
      <c r="E788" s="54"/>
      <c r="F788" s="60"/>
    </row>
    <row r="789" spans="1:6" s="9" customFormat="1" ht="11.25">
      <c r="A789" s="2" t="s">
        <v>224</v>
      </c>
      <c r="B789" s="3" t="s">
        <v>322</v>
      </c>
      <c r="C789" s="2" t="s">
        <v>447</v>
      </c>
      <c r="D789" s="2">
        <v>2</v>
      </c>
      <c r="E789" s="54"/>
      <c r="F789" s="60"/>
    </row>
    <row r="790" spans="1:6" s="9" customFormat="1" ht="11.25">
      <c r="A790" s="2" t="s">
        <v>225</v>
      </c>
      <c r="B790" s="3" t="s">
        <v>323</v>
      </c>
      <c r="C790" s="2" t="s">
        <v>447</v>
      </c>
      <c r="D790" s="2">
        <v>3</v>
      </c>
      <c r="E790" s="54"/>
      <c r="F790" s="60"/>
    </row>
    <row r="791" spans="1:6" s="9" customFormat="1" ht="11.25">
      <c r="A791" s="2" t="s">
        <v>226</v>
      </c>
      <c r="B791" s="3" t="s">
        <v>324</v>
      </c>
      <c r="C791" s="2" t="s">
        <v>447</v>
      </c>
      <c r="D791" s="2">
        <v>4</v>
      </c>
      <c r="E791" s="54"/>
      <c r="F791" s="60"/>
    </row>
    <row r="792" spans="1:6" s="9" customFormat="1" ht="11.25">
      <c r="A792" s="2" t="s">
        <v>227</v>
      </c>
      <c r="B792" s="3" t="s">
        <v>325</v>
      </c>
      <c r="C792" s="2" t="s">
        <v>447</v>
      </c>
      <c r="D792" s="2">
        <v>14</v>
      </c>
      <c r="E792" s="54"/>
      <c r="F792" s="60"/>
    </row>
    <row r="793" spans="1:6" s="9" customFormat="1" ht="11.25">
      <c r="A793" s="2" t="s">
        <v>228</v>
      </c>
      <c r="B793" s="3" t="s">
        <v>326</v>
      </c>
      <c r="C793" s="2" t="s">
        <v>447</v>
      </c>
      <c r="D793" s="2">
        <v>5</v>
      </c>
      <c r="E793" s="54"/>
      <c r="F793" s="60"/>
    </row>
    <row r="794" spans="1:6" s="9" customFormat="1" ht="11.25">
      <c r="A794" s="2" t="s">
        <v>229</v>
      </c>
      <c r="B794" s="3" t="s">
        <v>327</v>
      </c>
      <c r="C794" s="2" t="s">
        <v>447</v>
      </c>
      <c r="D794" s="2">
        <v>1</v>
      </c>
      <c r="E794" s="54"/>
      <c r="F794" s="60"/>
    </row>
    <row r="795" spans="1:6" s="9" customFormat="1" ht="11.25">
      <c r="A795" s="2" t="s">
        <v>230</v>
      </c>
      <c r="B795" s="3" t="s">
        <v>328</v>
      </c>
      <c r="C795" s="2" t="s">
        <v>447</v>
      </c>
      <c r="D795" s="2">
        <v>4</v>
      </c>
      <c r="E795" s="54"/>
      <c r="F795" s="60"/>
    </row>
    <row r="796" spans="1:6" s="9" customFormat="1" ht="11.25">
      <c r="A796" s="2" t="s">
        <v>231</v>
      </c>
      <c r="B796" s="3" t="s">
        <v>329</v>
      </c>
      <c r="C796" s="2" t="s">
        <v>447</v>
      </c>
      <c r="D796" s="2">
        <v>2</v>
      </c>
      <c r="E796" s="54"/>
      <c r="F796" s="60"/>
    </row>
    <row r="797" spans="1:6" s="9" customFormat="1" ht="11.25">
      <c r="A797" s="2" t="s">
        <v>232</v>
      </c>
      <c r="B797" s="3" t="s">
        <v>330</v>
      </c>
      <c r="C797" s="2" t="s">
        <v>447</v>
      </c>
      <c r="D797" s="2">
        <v>3</v>
      </c>
      <c r="E797" s="54"/>
      <c r="F797" s="60"/>
    </row>
    <row r="798" spans="1:6" s="9" customFormat="1" ht="11.25">
      <c r="A798" s="2" t="s">
        <v>233</v>
      </c>
      <c r="B798" s="3" t="s">
        <v>331</v>
      </c>
      <c r="C798" s="2" t="s">
        <v>447</v>
      </c>
      <c r="D798" s="2">
        <v>10</v>
      </c>
      <c r="E798" s="54"/>
      <c r="F798" s="60"/>
    </row>
    <row r="799" spans="1:6" s="9" customFormat="1" ht="22.5">
      <c r="A799" s="2" t="s">
        <v>234</v>
      </c>
      <c r="B799" s="3" t="s">
        <v>140</v>
      </c>
      <c r="C799" s="2" t="s">
        <v>447</v>
      </c>
      <c r="D799" s="2">
        <v>45453</v>
      </c>
      <c r="E799" s="54"/>
      <c r="F799" s="60"/>
    </row>
    <row r="800" spans="1:6" s="9" customFormat="1" ht="11.25">
      <c r="A800" s="2" t="s">
        <v>235</v>
      </c>
      <c r="B800" s="3" t="s">
        <v>332</v>
      </c>
      <c r="C800" s="2" t="s">
        <v>447</v>
      </c>
      <c r="D800" s="2">
        <v>8</v>
      </c>
      <c r="E800" s="54"/>
      <c r="F800" s="60"/>
    </row>
    <row r="801" spans="1:6" s="9" customFormat="1" ht="11.25">
      <c r="A801" s="2" t="s">
        <v>236</v>
      </c>
      <c r="B801" s="3" t="s">
        <v>333</v>
      </c>
      <c r="C801" s="2" t="s">
        <v>447</v>
      </c>
      <c r="D801" s="2">
        <v>4</v>
      </c>
      <c r="E801" s="54"/>
      <c r="F801" s="60"/>
    </row>
    <row r="802" spans="1:6" s="9" customFormat="1" ht="11.25">
      <c r="A802" s="2" t="s">
        <v>237</v>
      </c>
      <c r="B802" s="3" t="s">
        <v>334</v>
      </c>
      <c r="C802" s="2" t="s">
        <v>447</v>
      </c>
      <c r="D802" s="2">
        <v>8</v>
      </c>
      <c r="E802" s="54"/>
      <c r="F802" s="60"/>
    </row>
    <row r="803" spans="1:6" s="9" customFormat="1" ht="11.25">
      <c r="A803" s="2" t="s">
        <v>238</v>
      </c>
      <c r="B803" s="3" t="s">
        <v>335</v>
      </c>
      <c r="C803" s="2" t="s">
        <v>447</v>
      </c>
      <c r="D803" s="2">
        <v>6</v>
      </c>
      <c r="E803" s="54"/>
      <c r="F803" s="60"/>
    </row>
    <row r="804" spans="1:6" s="9" customFormat="1" ht="11.25">
      <c r="A804" s="2" t="s">
        <v>239</v>
      </c>
      <c r="B804" s="3" t="s">
        <v>336</v>
      </c>
      <c r="C804" s="2" t="s">
        <v>447</v>
      </c>
      <c r="D804" s="2">
        <v>2</v>
      </c>
      <c r="E804" s="54"/>
      <c r="F804" s="60"/>
    </row>
    <row r="805" spans="1:6" s="9" customFormat="1" ht="11.25">
      <c r="A805" s="2" t="s">
        <v>240</v>
      </c>
      <c r="B805" s="3" t="s">
        <v>337</v>
      </c>
      <c r="C805" s="2" t="s">
        <v>447</v>
      </c>
      <c r="D805" s="2">
        <v>2</v>
      </c>
      <c r="E805" s="54"/>
      <c r="F805" s="60"/>
    </row>
    <row r="806" spans="1:6" s="9" customFormat="1" ht="11.25">
      <c r="A806" s="2" t="s">
        <v>241</v>
      </c>
      <c r="B806" s="3" t="s">
        <v>338</v>
      </c>
      <c r="C806" s="2" t="s">
        <v>447</v>
      </c>
      <c r="D806" s="2">
        <v>32</v>
      </c>
      <c r="E806" s="54"/>
      <c r="F806" s="60"/>
    </row>
    <row r="807" spans="1:6" s="9" customFormat="1" ht="11.25">
      <c r="A807" s="2" t="s">
        <v>242</v>
      </c>
      <c r="B807" s="3" t="s">
        <v>339</v>
      </c>
      <c r="C807" s="2" t="s">
        <v>447</v>
      </c>
      <c r="D807" s="2">
        <v>18</v>
      </c>
      <c r="E807" s="54"/>
      <c r="F807" s="60"/>
    </row>
    <row r="808" spans="1:6" s="9" customFormat="1" ht="11.25">
      <c r="A808" s="2" t="s">
        <v>243</v>
      </c>
      <c r="B808" s="3" t="s">
        <v>141</v>
      </c>
      <c r="C808" s="2" t="s">
        <v>447</v>
      </c>
      <c r="D808" s="2">
        <v>7</v>
      </c>
      <c r="E808" s="54"/>
      <c r="F808" s="60"/>
    </row>
    <row r="809" spans="1:6" s="9" customFormat="1" ht="11.25">
      <c r="A809" s="2" t="s">
        <v>244</v>
      </c>
      <c r="B809" s="3" t="s">
        <v>340</v>
      </c>
      <c r="C809" s="2" t="s">
        <v>447</v>
      </c>
      <c r="D809" s="2">
        <v>4</v>
      </c>
      <c r="E809" s="54"/>
      <c r="F809" s="60"/>
    </row>
    <row r="810" spans="1:6" s="9" customFormat="1" ht="22.5">
      <c r="A810" s="2" t="s">
        <v>245</v>
      </c>
      <c r="B810" s="3" t="s">
        <v>341</v>
      </c>
      <c r="C810" s="2" t="s">
        <v>447</v>
      </c>
      <c r="D810" s="2">
        <v>2</v>
      </c>
      <c r="E810" s="54"/>
      <c r="F810" s="60"/>
    </row>
    <row r="811" spans="1:6" s="9" customFormat="1" ht="22.5">
      <c r="A811" s="2" t="s">
        <v>246</v>
      </c>
      <c r="B811" s="3" t="s">
        <v>342</v>
      </c>
      <c r="C811" s="2" t="s">
        <v>447</v>
      </c>
      <c r="D811" s="2">
        <v>1</v>
      </c>
      <c r="E811" s="54"/>
      <c r="F811" s="60"/>
    </row>
    <row r="812" spans="1:6" s="9" customFormat="1" ht="22.5">
      <c r="A812" s="2" t="s">
        <v>247</v>
      </c>
      <c r="B812" s="3" t="s">
        <v>343</v>
      </c>
      <c r="C812" s="2" t="s">
        <v>447</v>
      </c>
      <c r="D812" s="2">
        <v>1</v>
      </c>
      <c r="E812" s="54"/>
      <c r="F812" s="60"/>
    </row>
    <row r="813" spans="1:6" s="9" customFormat="1" ht="11.25">
      <c r="A813" s="2"/>
      <c r="B813" s="3"/>
      <c r="C813" s="2"/>
      <c r="D813" s="2"/>
      <c r="E813" s="54"/>
      <c r="F813" s="60"/>
    </row>
    <row r="814" spans="1:6" s="9" customFormat="1" ht="11.25">
      <c r="A814" s="2"/>
      <c r="B814" s="3"/>
      <c r="C814" s="2"/>
      <c r="D814" s="2"/>
      <c r="E814" s="54"/>
      <c r="F814" s="60"/>
    </row>
    <row r="815" spans="1:6" s="9" customFormat="1" ht="11.25">
      <c r="A815" s="2"/>
      <c r="B815" s="3"/>
      <c r="C815" s="2"/>
      <c r="D815" s="2"/>
      <c r="E815" s="54"/>
      <c r="F815" s="60"/>
    </row>
    <row r="816" spans="1:6" s="9" customFormat="1" ht="22.5">
      <c r="A816" s="2" t="s">
        <v>248</v>
      </c>
      <c r="B816" s="3" t="s">
        <v>344</v>
      </c>
      <c r="C816" s="2" t="s">
        <v>447</v>
      </c>
      <c r="D816" s="2">
        <v>1</v>
      </c>
      <c r="E816" s="54"/>
      <c r="F816" s="60"/>
    </row>
    <row r="817" spans="1:6" s="9" customFormat="1" ht="11.25">
      <c r="A817" s="2" t="s">
        <v>249</v>
      </c>
      <c r="B817" s="3" t="s">
        <v>345</v>
      </c>
      <c r="C817" s="2" t="s">
        <v>447</v>
      </c>
      <c r="D817" s="2">
        <v>2</v>
      </c>
      <c r="E817" s="54"/>
      <c r="F817" s="60"/>
    </row>
    <row r="818" spans="1:6" s="9" customFormat="1" ht="11.25">
      <c r="A818" s="2" t="s">
        <v>250</v>
      </c>
      <c r="B818" s="3" t="s">
        <v>346</v>
      </c>
      <c r="C818" s="2" t="s">
        <v>447</v>
      </c>
      <c r="D818" s="2">
        <v>16</v>
      </c>
      <c r="E818" s="54"/>
      <c r="F818" s="60"/>
    </row>
    <row r="819" spans="1:6" s="9" customFormat="1" ht="11.25">
      <c r="A819" s="2" t="s">
        <v>251</v>
      </c>
      <c r="B819" s="3" t="s">
        <v>347</v>
      </c>
      <c r="C819" s="2" t="s">
        <v>447</v>
      </c>
      <c r="D819" s="2">
        <v>15</v>
      </c>
      <c r="E819" s="54"/>
      <c r="F819" s="60"/>
    </row>
    <row r="820" spans="1:6" s="9" customFormat="1" ht="11.25">
      <c r="A820" s="2" t="s">
        <v>252</v>
      </c>
      <c r="B820" s="3" t="s">
        <v>348</v>
      </c>
      <c r="C820" s="2" t="s">
        <v>447</v>
      </c>
      <c r="D820" s="2">
        <v>1</v>
      </c>
      <c r="E820" s="54"/>
      <c r="F820" s="60"/>
    </row>
    <row r="821" spans="1:6" s="9" customFormat="1" ht="11.25">
      <c r="A821" s="2" t="s">
        <v>253</v>
      </c>
      <c r="B821" s="3" t="s">
        <v>349</v>
      </c>
      <c r="C821" s="2" t="s">
        <v>447</v>
      </c>
      <c r="D821" s="2">
        <v>4</v>
      </c>
      <c r="E821" s="54"/>
      <c r="F821" s="60"/>
    </row>
    <row r="822" spans="1:6" s="9" customFormat="1" ht="11.25">
      <c r="A822" s="2" t="s">
        <v>254</v>
      </c>
      <c r="B822" s="3" t="s">
        <v>350</v>
      </c>
      <c r="C822" s="2" t="s">
        <v>447</v>
      </c>
      <c r="D822" s="2">
        <v>27</v>
      </c>
      <c r="E822" s="54"/>
      <c r="F822" s="60"/>
    </row>
    <row r="823" spans="1:6" s="9" customFormat="1" ht="11.25">
      <c r="A823" s="2" t="s">
        <v>255</v>
      </c>
      <c r="B823" s="3" t="s">
        <v>351</v>
      </c>
      <c r="C823" s="2" t="s">
        <v>447</v>
      </c>
      <c r="D823" s="2">
        <v>3</v>
      </c>
      <c r="E823" s="54"/>
      <c r="F823" s="60"/>
    </row>
    <row r="824" spans="1:6" s="9" customFormat="1" ht="11.25">
      <c r="A824" s="2" t="s">
        <v>256</v>
      </c>
      <c r="B824" s="3" t="s">
        <v>352</v>
      </c>
      <c r="C824" s="2" t="s">
        <v>447</v>
      </c>
      <c r="D824" s="2">
        <v>2</v>
      </c>
      <c r="E824" s="54"/>
      <c r="F824" s="60"/>
    </row>
    <row r="825" spans="1:6" s="9" customFormat="1" ht="11.25">
      <c r="A825" s="2" t="s">
        <v>257</v>
      </c>
      <c r="B825" s="3" t="s">
        <v>353</v>
      </c>
      <c r="C825" s="2" t="s">
        <v>447</v>
      </c>
      <c r="D825" s="2">
        <v>4</v>
      </c>
      <c r="E825" s="54"/>
      <c r="F825" s="60"/>
    </row>
    <row r="826" spans="1:6" s="9" customFormat="1" ht="11.25">
      <c r="A826" s="2" t="s">
        <v>258</v>
      </c>
      <c r="B826" s="3" t="s">
        <v>354</v>
      </c>
      <c r="C826" s="2" t="s">
        <v>447</v>
      </c>
      <c r="D826" s="2">
        <v>4</v>
      </c>
      <c r="E826" s="54"/>
      <c r="F826" s="60"/>
    </row>
    <row r="827" spans="1:6" s="9" customFormat="1" ht="11.25">
      <c r="A827" s="2" t="s">
        <v>259</v>
      </c>
      <c r="B827" s="3" t="s">
        <v>355</v>
      </c>
      <c r="C827" s="2" t="s">
        <v>447</v>
      </c>
      <c r="D827" s="2">
        <v>4</v>
      </c>
      <c r="E827" s="54"/>
      <c r="F827" s="60"/>
    </row>
    <row r="828" spans="1:6" s="9" customFormat="1" ht="11.25">
      <c r="A828" s="2" t="s">
        <v>260</v>
      </c>
      <c r="B828" s="3" t="s">
        <v>142</v>
      </c>
      <c r="C828" s="2" t="s">
        <v>447</v>
      </c>
      <c r="D828" s="2">
        <v>3</v>
      </c>
      <c r="E828" s="54"/>
      <c r="F828" s="60"/>
    </row>
    <row r="829" spans="1:6" s="9" customFormat="1" ht="11.25">
      <c r="A829" s="2"/>
      <c r="B829" s="54" t="s">
        <v>96</v>
      </c>
      <c r="C829" s="2" t="s">
        <v>13</v>
      </c>
      <c r="D829" s="2" t="s">
        <v>13</v>
      </c>
      <c r="E829" s="54"/>
      <c r="F829" s="60"/>
    </row>
    <row r="830" spans="1:6" s="9" customFormat="1" ht="11.25">
      <c r="A830" s="2" t="s">
        <v>261</v>
      </c>
      <c r="B830" s="3" t="s">
        <v>143</v>
      </c>
      <c r="C830" s="2" t="s">
        <v>447</v>
      </c>
      <c r="D830" s="2">
        <v>25</v>
      </c>
      <c r="E830" s="54"/>
      <c r="F830" s="60"/>
    </row>
    <row r="831" spans="1:6" s="9" customFormat="1" ht="11.25">
      <c r="A831" s="2" t="s">
        <v>262</v>
      </c>
      <c r="B831" s="3" t="s">
        <v>144</v>
      </c>
      <c r="C831" s="2" t="s">
        <v>447</v>
      </c>
      <c r="D831" s="2">
        <v>50</v>
      </c>
      <c r="E831" s="54"/>
      <c r="F831" s="60"/>
    </row>
    <row r="832" spans="1:6" s="9" customFormat="1" ht="22.5">
      <c r="A832" s="2" t="s">
        <v>263</v>
      </c>
      <c r="B832" s="3" t="s">
        <v>145</v>
      </c>
      <c r="C832" s="2" t="s">
        <v>447</v>
      </c>
      <c r="D832" s="2">
        <v>6</v>
      </c>
      <c r="E832" s="54"/>
      <c r="F832" s="60"/>
    </row>
    <row r="833" spans="1:6" s="9" customFormat="1" ht="22.5">
      <c r="A833" s="2" t="s">
        <v>264</v>
      </c>
      <c r="B833" s="3" t="s">
        <v>146</v>
      </c>
      <c r="C833" s="2" t="s">
        <v>447</v>
      </c>
      <c r="D833" s="2">
        <v>22</v>
      </c>
      <c r="E833" s="54"/>
      <c r="F833" s="60"/>
    </row>
    <row r="834" spans="1:6" s="63" customFormat="1" ht="11.25">
      <c r="A834" s="2"/>
      <c r="B834" s="54" t="s">
        <v>147</v>
      </c>
      <c r="C834" s="65" t="s">
        <v>13</v>
      </c>
      <c r="D834" s="65" t="s">
        <v>13</v>
      </c>
      <c r="E834" s="54"/>
      <c r="F834" s="62"/>
    </row>
    <row r="835" spans="1:6" s="9" customFormat="1" ht="22.5">
      <c r="A835" s="2" t="s">
        <v>265</v>
      </c>
      <c r="B835" s="3" t="s">
        <v>167</v>
      </c>
      <c r="C835" s="2" t="s">
        <v>447</v>
      </c>
      <c r="D835" s="66">
        <v>2</v>
      </c>
      <c r="E835" s="64"/>
      <c r="F835" s="60"/>
    </row>
    <row r="836" spans="1:6" s="9" customFormat="1" ht="22.5">
      <c r="A836" s="2" t="s">
        <v>266</v>
      </c>
      <c r="B836" s="3" t="s">
        <v>148</v>
      </c>
      <c r="C836" s="2" t="s">
        <v>13</v>
      </c>
      <c r="D836" s="66"/>
      <c r="E836" s="64"/>
      <c r="F836" s="60"/>
    </row>
    <row r="837" spans="1:6" s="9" customFormat="1" ht="15" customHeight="1">
      <c r="A837" s="2" t="s">
        <v>267</v>
      </c>
      <c r="B837" s="3" t="s">
        <v>149</v>
      </c>
      <c r="C837" s="2" t="s">
        <v>150</v>
      </c>
      <c r="D837" s="66">
        <v>5</v>
      </c>
      <c r="E837" s="64"/>
      <c r="F837" s="60"/>
    </row>
    <row r="838" spans="1:6" s="9" customFormat="1" ht="12.75">
      <c r="A838" s="2" t="s">
        <v>268</v>
      </c>
      <c r="B838" s="3" t="s">
        <v>151</v>
      </c>
      <c r="C838" s="2" t="s">
        <v>521</v>
      </c>
      <c r="D838" s="66">
        <v>4</v>
      </c>
      <c r="E838" s="64"/>
      <c r="F838" s="60"/>
    </row>
    <row r="839" spans="1:6" s="9" customFormat="1" ht="12.75">
      <c r="A839" s="2" t="s">
        <v>269</v>
      </c>
      <c r="B839" s="3" t="s">
        <v>152</v>
      </c>
      <c r="C839" s="2" t="s">
        <v>13</v>
      </c>
      <c r="D839" s="2" t="s">
        <v>13</v>
      </c>
      <c r="E839" s="64"/>
      <c r="F839" s="60"/>
    </row>
    <row r="840" spans="1:6" s="9" customFormat="1" ht="11.25">
      <c r="A840" s="2"/>
      <c r="B840" s="54" t="s">
        <v>46</v>
      </c>
      <c r="C840" s="2" t="s">
        <v>13</v>
      </c>
      <c r="D840" s="2" t="s">
        <v>13</v>
      </c>
      <c r="E840" s="54"/>
      <c r="F840" s="60"/>
    </row>
    <row r="841" spans="1:6" s="9" customFormat="1" ht="11.25">
      <c r="A841" s="2" t="s">
        <v>270</v>
      </c>
      <c r="B841" s="3" t="s">
        <v>153</v>
      </c>
      <c r="C841" s="2" t="s">
        <v>460</v>
      </c>
      <c r="D841" s="2">
        <v>19</v>
      </c>
      <c r="E841" s="54"/>
      <c r="F841" s="60"/>
    </row>
    <row r="842" spans="1:6" s="9" customFormat="1" ht="11.25">
      <c r="A842" s="2" t="s">
        <v>271</v>
      </c>
      <c r="B842" s="3" t="s">
        <v>356</v>
      </c>
      <c r="C842" s="2" t="s">
        <v>460</v>
      </c>
      <c r="D842" s="2">
        <v>28</v>
      </c>
      <c r="E842" s="54"/>
      <c r="F842" s="60"/>
    </row>
    <row r="843" spans="1:6" s="9" customFormat="1" ht="22.5">
      <c r="A843" s="2" t="s">
        <v>272</v>
      </c>
      <c r="B843" s="3" t="s">
        <v>357</v>
      </c>
      <c r="C843" s="2" t="s">
        <v>460</v>
      </c>
      <c r="D843" s="2">
        <v>2.8</v>
      </c>
      <c r="E843" s="54"/>
      <c r="F843" s="60"/>
    </row>
    <row r="844" spans="1:6" s="9" customFormat="1" ht="11.25">
      <c r="A844" s="2"/>
      <c r="B844" s="54" t="s">
        <v>52</v>
      </c>
      <c r="C844" s="2" t="s">
        <v>13</v>
      </c>
      <c r="D844" s="2" t="s">
        <v>13</v>
      </c>
      <c r="E844" s="54"/>
      <c r="F844" s="60"/>
    </row>
    <row r="845" spans="1:6" s="9" customFormat="1" ht="11.25">
      <c r="A845" s="2" t="s">
        <v>273</v>
      </c>
      <c r="B845" s="3" t="s">
        <v>154</v>
      </c>
      <c r="C845" s="2" t="s">
        <v>447</v>
      </c>
      <c r="D845" s="2">
        <v>1</v>
      </c>
      <c r="E845" s="54"/>
      <c r="F845" s="60"/>
    </row>
    <row r="846" spans="1:6" s="9" customFormat="1" ht="11.25">
      <c r="A846" s="2" t="s">
        <v>274</v>
      </c>
      <c r="B846" s="3" t="s">
        <v>155</v>
      </c>
      <c r="C846" s="2" t="s">
        <v>447</v>
      </c>
      <c r="D846" s="2">
        <v>1</v>
      </c>
      <c r="E846" s="54"/>
      <c r="F846" s="60"/>
    </row>
    <row r="847" spans="1:6" s="9" customFormat="1" ht="11.25">
      <c r="A847" s="2" t="s">
        <v>275</v>
      </c>
      <c r="B847" s="3" t="s">
        <v>156</v>
      </c>
      <c r="C847" s="2" t="s">
        <v>447</v>
      </c>
      <c r="D847" s="2">
        <v>2</v>
      </c>
      <c r="E847" s="54"/>
      <c r="F847" s="60"/>
    </row>
    <row r="848" spans="1:6" s="9" customFormat="1" ht="11.25">
      <c r="A848" s="2" t="s">
        <v>276</v>
      </c>
      <c r="B848" s="3" t="s">
        <v>311</v>
      </c>
      <c r="C848" s="2" t="s">
        <v>447</v>
      </c>
      <c r="D848" s="2">
        <v>2</v>
      </c>
      <c r="E848" s="54"/>
      <c r="F848" s="60"/>
    </row>
    <row r="849" spans="1:6" s="9" customFormat="1" ht="11.25">
      <c r="A849" s="2" t="s">
        <v>277</v>
      </c>
      <c r="B849" s="3" t="s">
        <v>157</v>
      </c>
      <c r="C849" s="2" t="s">
        <v>447</v>
      </c>
      <c r="D849" s="2">
        <v>1</v>
      </c>
      <c r="E849" s="54"/>
      <c r="F849" s="60"/>
    </row>
    <row r="850" spans="1:6" s="9" customFormat="1" ht="11.25">
      <c r="A850" s="2" t="s">
        <v>278</v>
      </c>
      <c r="B850" s="3" t="s">
        <v>158</v>
      </c>
      <c r="C850" s="2" t="s">
        <v>447</v>
      </c>
      <c r="D850" s="2">
        <v>1</v>
      </c>
      <c r="E850" s="54"/>
      <c r="F850" s="60"/>
    </row>
    <row r="851" spans="1:6" s="9" customFormat="1" ht="11.25">
      <c r="A851" s="2" t="s">
        <v>279</v>
      </c>
      <c r="B851" s="3" t="s">
        <v>159</v>
      </c>
      <c r="C851" s="2" t="s">
        <v>447</v>
      </c>
      <c r="D851" s="2">
        <v>1</v>
      </c>
      <c r="E851" s="54"/>
      <c r="F851" s="60"/>
    </row>
    <row r="852" spans="1:6" s="9" customFormat="1" ht="11.25">
      <c r="A852" s="2" t="s">
        <v>280</v>
      </c>
      <c r="B852" s="3" t="s">
        <v>160</v>
      </c>
      <c r="C852" s="2" t="s">
        <v>447</v>
      </c>
      <c r="D852" s="2">
        <v>1</v>
      </c>
      <c r="E852" s="54"/>
      <c r="F852" s="60"/>
    </row>
    <row r="853" spans="1:6" s="9" customFormat="1" ht="11.25">
      <c r="A853" s="2" t="s">
        <v>281</v>
      </c>
      <c r="B853" s="3" t="s">
        <v>161</v>
      </c>
      <c r="C853" s="2" t="s">
        <v>162</v>
      </c>
      <c r="D853" s="2" t="s">
        <v>163</v>
      </c>
      <c r="E853" s="54"/>
      <c r="F853" s="60"/>
    </row>
    <row r="854" spans="1:6" s="9" customFormat="1" ht="11.25">
      <c r="A854" s="2" t="s">
        <v>282</v>
      </c>
      <c r="B854" s="3" t="s">
        <v>164</v>
      </c>
      <c r="C854" s="2" t="s">
        <v>162</v>
      </c>
      <c r="D854" s="2" t="s">
        <v>165</v>
      </c>
      <c r="E854" s="54"/>
      <c r="F854" s="60"/>
    </row>
    <row r="855" spans="1:6" s="9" customFormat="1" ht="11.25">
      <c r="A855" s="2" t="s">
        <v>283</v>
      </c>
      <c r="B855" s="3" t="s">
        <v>166</v>
      </c>
      <c r="C855" s="2" t="s">
        <v>521</v>
      </c>
      <c r="D855" s="2">
        <v>15</v>
      </c>
      <c r="E855" s="54"/>
      <c r="F855" s="60"/>
    </row>
    <row r="856" spans="1:5" ht="11.25">
      <c r="A856" s="79" t="s">
        <v>559</v>
      </c>
      <c r="B856" s="79"/>
      <c r="C856" s="79"/>
      <c r="D856" s="79"/>
      <c r="E856" s="79"/>
    </row>
    <row r="857" spans="1:5" ht="11.25">
      <c r="A857" s="77" t="s">
        <v>560</v>
      </c>
      <c r="B857" s="77"/>
      <c r="C857" s="77"/>
      <c r="D857" s="77"/>
      <c r="E857" s="77"/>
    </row>
    <row r="858" spans="1:5" ht="11.25">
      <c r="A858" s="32" t="s">
        <v>612</v>
      </c>
      <c r="B858" s="20"/>
      <c r="C858" s="20"/>
      <c r="D858" s="20"/>
      <c r="E858" s="20"/>
    </row>
    <row r="859" spans="1:5" ht="11.25">
      <c r="A859" s="77" t="s">
        <v>611</v>
      </c>
      <c r="B859" s="77"/>
      <c r="C859" s="77"/>
      <c r="D859" s="77"/>
      <c r="E859" s="77"/>
    </row>
    <row r="860" spans="1:5" ht="11.25">
      <c r="A860" s="77" t="s">
        <v>602</v>
      </c>
      <c r="B860" s="77"/>
      <c r="C860" s="77"/>
      <c r="D860" s="77"/>
      <c r="E860" s="77"/>
    </row>
    <row r="861" spans="1:5" ht="22.5" customHeight="1">
      <c r="A861" s="77" t="s">
        <v>603</v>
      </c>
      <c r="B861" s="77"/>
      <c r="C861" s="77"/>
      <c r="D861" s="77"/>
      <c r="E861" s="77"/>
    </row>
    <row r="862" spans="1:5" ht="23.25" customHeight="1">
      <c r="A862" s="77" t="s">
        <v>604</v>
      </c>
      <c r="B862" s="77"/>
      <c r="C862" s="77"/>
      <c r="D862" s="77"/>
      <c r="E862" s="77"/>
    </row>
    <row r="863" spans="1:5" ht="11.25">
      <c r="A863" s="32" t="s">
        <v>605</v>
      </c>
      <c r="B863" s="32"/>
      <c r="C863" s="32"/>
      <c r="D863" s="32"/>
      <c r="E863" s="32"/>
    </row>
    <row r="864" spans="1:5" ht="11.25">
      <c r="A864" s="78" t="s">
        <v>606</v>
      </c>
      <c r="B864" s="78"/>
      <c r="C864" s="78"/>
      <c r="D864" s="78"/>
      <c r="E864" s="78"/>
    </row>
    <row r="865" spans="1:5" ht="11.25">
      <c r="A865" s="78" t="s">
        <v>606</v>
      </c>
      <c r="B865" s="78"/>
      <c r="C865" s="78"/>
      <c r="D865" s="78"/>
      <c r="E865" s="78"/>
    </row>
    <row r="866" spans="1:5" ht="36" customHeight="1">
      <c r="A866" s="67" t="s">
        <v>1033</v>
      </c>
      <c r="B866" s="67"/>
      <c r="C866" s="67"/>
      <c r="D866" s="67"/>
      <c r="E866" s="67"/>
    </row>
    <row r="867" spans="1:5" ht="12.75">
      <c r="A867" s="37"/>
      <c r="B867" s="34" t="s">
        <v>168</v>
      </c>
      <c r="C867" s="35" t="s">
        <v>169</v>
      </c>
      <c r="D867" s="39"/>
      <c r="E867" s="37"/>
    </row>
    <row r="868" spans="1:5" ht="12.75">
      <c r="A868" s="33"/>
      <c r="B868" s="34" t="s">
        <v>1035</v>
      </c>
      <c r="C868" s="35" t="s">
        <v>561</v>
      </c>
      <c r="D868" s="36"/>
      <c r="E868" s="35"/>
    </row>
    <row r="869" spans="1:5" ht="12.75">
      <c r="A869" s="33"/>
      <c r="B869" s="34" t="s">
        <v>562</v>
      </c>
      <c r="C869" s="35" t="s">
        <v>563</v>
      </c>
      <c r="D869" s="36"/>
      <c r="E869" s="35"/>
    </row>
    <row r="870" spans="1:5" ht="11.25">
      <c r="A870" s="37"/>
      <c r="B870" s="38"/>
      <c r="C870" s="37"/>
      <c r="D870" s="39"/>
      <c r="E870" s="37"/>
    </row>
    <row r="871" spans="1:5" ht="11.25">
      <c r="A871" s="37"/>
      <c r="B871" s="38"/>
      <c r="C871" s="37"/>
      <c r="D871" s="39"/>
      <c r="E871" s="37"/>
    </row>
    <row r="872" spans="1:5" ht="11.25">
      <c r="A872" s="37"/>
      <c r="B872" s="38"/>
      <c r="C872" s="37"/>
      <c r="D872" s="39"/>
      <c r="E872" s="37"/>
    </row>
    <row r="873" spans="1:5" ht="11.25">
      <c r="A873" s="37"/>
      <c r="B873" s="38"/>
      <c r="C873" s="37"/>
      <c r="D873" s="39"/>
      <c r="E873" s="37"/>
    </row>
    <row r="874" spans="1:5" ht="11.25">
      <c r="A874" s="37"/>
      <c r="B874" s="38"/>
      <c r="C874" s="37"/>
      <c r="D874" s="39"/>
      <c r="E874" s="37"/>
    </row>
    <row r="875" spans="1:5" ht="11.25">
      <c r="A875" s="37"/>
      <c r="B875" s="38"/>
      <c r="C875" s="37"/>
      <c r="D875" s="39"/>
      <c r="E875" s="37"/>
    </row>
    <row r="876" spans="1:5" ht="11.25">
      <c r="A876" s="37"/>
      <c r="B876" s="38"/>
      <c r="C876" s="37"/>
      <c r="D876" s="39"/>
      <c r="E876" s="37"/>
    </row>
    <row r="877" spans="1:5" ht="11.25">
      <c r="A877" s="37"/>
      <c r="B877" s="38"/>
      <c r="C877" s="37"/>
      <c r="D877" s="39"/>
      <c r="E877" s="37"/>
    </row>
    <row r="878" spans="1:5" ht="11.25">
      <c r="A878" s="37"/>
      <c r="B878" s="38"/>
      <c r="C878" s="37"/>
      <c r="D878" s="39"/>
      <c r="E878" s="37"/>
    </row>
    <row r="879" spans="1:5" ht="11.25">
      <c r="A879" s="37"/>
      <c r="B879" s="38"/>
      <c r="C879" s="37"/>
      <c r="D879" s="39"/>
      <c r="E879" s="37"/>
    </row>
    <row r="880" spans="1:5" ht="11.25">
      <c r="A880" s="37"/>
      <c r="B880" s="38"/>
      <c r="C880" s="37"/>
      <c r="D880" s="39"/>
      <c r="E880" s="37"/>
    </row>
    <row r="881" spans="1:5" ht="11.25">
      <c r="A881" s="37"/>
      <c r="B881" s="38"/>
      <c r="C881" s="37"/>
      <c r="D881" s="39"/>
      <c r="E881" s="37"/>
    </row>
    <row r="882" spans="1:5" ht="11.25">
      <c r="A882" s="37"/>
      <c r="B882" s="38"/>
      <c r="C882" s="37"/>
      <c r="D882" s="39"/>
      <c r="E882" s="37"/>
    </row>
    <row r="883" spans="1:5" ht="11.25">
      <c r="A883" s="37"/>
      <c r="B883" s="38"/>
      <c r="C883" s="37"/>
      <c r="D883" s="39"/>
      <c r="E883" s="37"/>
    </row>
    <row r="884" spans="1:5" ht="11.25">
      <c r="A884" s="37"/>
      <c r="B884" s="38"/>
      <c r="C884" s="37"/>
      <c r="D884" s="39"/>
      <c r="E884" s="37"/>
    </row>
    <row r="885" spans="1:5" ht="11.25">
      <c r="A885" s="37"/>
      <c r="B885" s="38"/>
      <c r="C885" s="37"/>
      <c r="D885" s="39"/>
      <c r="E885" s="37"/>
    </row>
    <row r="886" spans="1:5" ht="11.25">
      <c r="A886" s="37"/>
      <c r="B886" s="38"/>
      <c r="C886" s="37"/>
      <c r="D886" s="39"/>
      <c r="E886" s="37"/>
    </row>
    <row r="887" spans="1:5" ht="11.25">
      <c r="A887" s="37"/>
      <c r="B887" s="38"/>
      <c r="C887" s="37"/>
      <c r="D887" s="39"/>
      <c r="E887" s="37"/>
    </row>
    <row r="888" spans="1:5" ht="11.25">
      <c r="A888" s="37"/>
      <c r="B888" s="38"/>
      <c r="C888" s="37"/>
      <c r="D888" s="39"/>
      <c r="E888" s="37"/>
    </row>
    <row r="889" spans="1:5" ht="11.25">
      <c r="A889" s="37"/>
      <c r="B889" s="38"/>
      <c r="C889" s="37"/>
      <c r="D889" s="39"/>
      <c r="E889" s="37"/>
    </row>
    <row r="890" spans="1:5" ht="11.25">
      <c r="A890" s="37"/>
      <c r="B890" s="38"/>
      <c r="C890" s="37"/>
      <c r="D890" s="39"/>
      <c r="E890" s="37"/>
    </row>
    <row r="891" spans="1:5" ht="11.25">
      <c r="A891" s="37"/>
      <c r="B891" s="38"/>
      <c r="C891" s="37"/>
      <c r="D891" s="39"/>
      <c r="E891" s="37"/>
    </row>
    <row r="892" spans="1:5" ht="11.25">
      <c r="A892" s="37"/>
      <c r="B892" s="38"/>
      <c r="C892" s="37"/>
      <c r="D892" s="39"/>
      <c r="E892" s="37"/>
    </row>
    <row r="893" spans="1:5" ht="11.25">
      <c r="A893" s="37"/>
      <c r="B893" s="38"/>
      <c r="C893" s="37"/>
      <c r="D893" s="39"/>
      <c r="E893" s="37"/>
    </row>
    <row r="894" spans="1:5" ht="11.25">
      <c r="A894" s="37"/>
      <c r="B894" s="38"/>
      <c r="C894" s="37"/>
      <c r="D894" s="39"/>
      <c r="E894" s="37"/>
    </row>
    <row r="895" spans="1:5" ht="11.25">
      <c r="A895" s="37"/>
      <c r="B895" s="38"/>
      <c r="C895" s="37"/>
      <c r="D895" s="39"/>
      <c r="E895" s="37"/>
    </row>
    <row r="896" spans="1:5" ht="11.25">
      <c r="A896" s="37"/>
      <c r="B896" s="38"/>
      <c r="C896" s="37"/>
      <c r="D896" s="39"/>
      <c r="E896" s="37"/>
    </row>
    <row r="897" spans="1:5" ht="11.25">
      <c r="A897" s="37"/>
      <c r="B897" s="38"/>
      <c r="C897" s="37"/>
      <c r="D897" s="39"/>
      <c r="E897" s="37"/>
    </row>
    <row r="898" spans="1:5" ht="11.25">
      <c r="A898" s="37"/>
      <c r="B898" s="38"/>
      <c r="C898" s="37"/>
      <c r="D898" s="39"/>
      <c r="E898" s="37"/>
    </row>
    <row r="899" spans="1:5" ht="11.25">
      <c r="A899" s="37"/>
      <c r="B899" s="38"/>
      <c r="C899" s="37"/>
      <c r="D899" s="39"/>
      <c r="E899" s="37"/>
    </row>
    <row r="900" spans="1:5" ht="11.25">
      <c r="A900" s="37"/>
      <c r="B900" s="38"/>
      <c r="C900" s="37"/>
      <c r="D900" s="39"/>
      <c r="E900" s="37"/>
    </row>
  </sheetData>
  <sheetProtection/>
  <mergeCells count="61">
    <mergeCell ref="A209:E209"/>
    <mergeCell ref="A202:E202"/>
    <mergeCell ref="A267:E267"/>
    <mergeCell ref="A275:E275"/>
    <mergeCell ref="A551:E551"/>
    <mergeCell ref="A299:E299"/>
    <mergeCell ref="A311:E311"/>
    <mergeCell ref="A524:E524"/>
    <mergeCell ref="A531:E531"/>
    <mergeCell ref="A397:E397"/>
    <mergeCell ref="A407:E407"/>
    <mergeCell ref="A123:E123"/>
    <mergeCell ref="A860:E860"/>
    <mergeCell ref="A865:E865"/>
    <mergeCell ref="A856:E856"/>
    <mergeCell ref="A857:E857"/>
    <mergeCell ref="A859:E859"/>
    <mergeCell ref="A861:E861"/>
    <mergeCell ref="A862:E862"/>
    <mergeCell ref="A864:E864"/>
    <mergeCell ref="A544:E544"/>
    <mergeCell ref="A160:E160"/>
    <mergeCell ref="A14:E14"/>
    <mergeCell ref="A190:E190"/>
    <mergeCell ref="A75:E75"/>
    <mergeCell ref="A71:E71"/>
    <mergeCell ref="A67:E67"/>
    <mergeCell ref="A62:E62"/>
    <mergeCell ref="A63:E63"/>
    <mergeCell ref="A129:E129"/>
    <mergeCell ref="A77:E77"/>
    <mergeCell ref="A134:E134"/>
    <mergeCell ref="A53:E53"/>
    <mergeCell ref="A46:E46"/>
    <mergeCell ref="A188:E188"/>
    <mergeCell ref="A186:E186"/>
    <mergeCell ref="A109:E109"/>
    <mergeCell ref="A92:E92"/>
    <mergeCell ref="A180:E180"/>
    <mergeCell ref="A175:E175"/>
    <mergeCell ref="A166:E166"/>
    <mergeCell ref="A146:E146"/>
    <mergeCell ref="A170:E170"/>
    <mergeCell ref="A177:E177"/>
    <mergeCell ref="A157:E157"/>
    <mergeCell ref="A125:E125"/>
    <mergeCell ref="A152:E152"/>
    <mergeCell ref="A153:E153"/>
    <mergeCell ref="A142:E142"/>
    <mergeCell ref="A136:E136"/>
    <mergeCell ref="A133:E133"/>
    <mergeCell ref="A866:E866"/>
    <mergeCell ref="A596:E596"/>
    <mergeCell ref="A602:E602"/>
    <mergeCell ref="A200:E200"/>
    <mergeCell ref="A79:E79"/>
    <mergeCell ref="A96:E96"/>
    <mergeCell ref="A115:E115"/>
    <mergeCell ref="A111:E111"/>
    <mergeCell ref="A113:E113"/>
    <mergeCell ref="A131:E1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pr206678</cp:lastModifiedBy>
  <cp:lastPrinted>2024-01-22T13:28:25Z</cp:lastPrinted>
  <dcterms:created xsi:type="dcterms:W3CDTF">1996-10-08T23:32:33Z</dcterms:created>
  <dcterms:modified xsi:type="dcterms:W3CDTF">2024-01-22T13:29:01Z</dcterms:modified>
  <cp:category/>
  <cp:version/>
  <cp:contentType/>
  <cp:contentStatus/>
</cp:coreProperties>
</file>